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60" windowWidth="11535" windowHeight="3390" tabRatio="601" activeTab="11"/>
  </bookViews>
  <sheets>
    <sheet name="АСФ+ПЛИТКА" sheetId="1" r:id="rId1"/>
    <sheet name="Цветы" sheetId="2" r:id="rId2"/>
    <sheet name="ФОРМОВКА" sheetId="3" r:id="rId3"/>
    <sheet name="учет зел нас" sheetId="4" r:id="rId4"/>
    <sheet name="ОГРАЖДЕНИЯ" sheetId="5" r:id="rId5"/>
    <sheet name="Скам_вазоны" sheetId="6" r:id="rId6"/>
    <sheet name="Д_ОБОР" sheetId="7" r:id="rId7"/>
    <sheet name="ЕЛКИ" sheetId="8" r:id="rId8"/>
    <sheet name="КОМП. ОЗЕЛ," sheetId="9" r:id="rId9"/>
    <sheet name="Содержание ЗНВО" sheetId="10" r:id="rId10"/>
    <sheet name="Прочие" sheetId="11" r:id="rId11"/>
    <sheet name="СВОДНАЯ" sheetId="12" r:id="rId12"/>
  </sheets>
  <definedNames>
    <definedName name="_xlnm.Print_Area" localSheetId="6">'Д_ОБОР'!$A$1:$L$32</definedName>
    <definedName name="_xlnm.Print_Area" localSheetId="8">'КОМП. ОЗЕЛ,'!$A$1:$L$24</definedName>
    <definedName name="_xlnm.Print_Area" localSheetId="4">'ОГРАЖДЕНИЯ'!$A$1:$L$28</definedName>
    <definedName name="_xlnm.Print_Area" localSheetId="5">'Скам_вазоны'!$A$1:$L$35</definedName>
    <definedName name="_xlnm.Print_Area" localSheetId="9">'Содержание ЗНВО'!$A$1:$L$50</definedName>
    <definedName name="_xlnm.Print_Area" localSheetId="2">'ФОРМОВКА'!$A$1:$L$33</definedName>
    <definedName name="_xlnm.Print_Area" localSheetId="1">'Цветы'!$A$1:$L$101</definedName>
  </definedNames>
  <calcPr fullCalcOnLoad="1"/>
</workbook>
</file>

<file path=xl/sharedStrings.xml><?xml version="1.0" encoding="utf-8"?>
<sst xmlns="http://schemas.openxmlformats.org/spreadsheetml/2006/main" count="866" uniqueCount="290">
  <si>
    <t>N п/п</t>
  </si>
  <si>
    <t>Адрес</t>
  </si>
  <si>
    <t>Наличие документации</t>
  </si>
  <si>
    <t>Источник финансирования</t>
  </si>
  <si>
    <t>Всего</t>
  </si>
  <si>
    <t>I кв.</t>
  </si>
  <si>
    <t>II кв.</t>
  </si>
  <si>
    <t>III кв.</t>
  </si>
  <si>
    <t>IV кв.</t>
  </si>
  <si>
    <t>Примечание</t>
  </si>
  <si>
    <t>ВСЕГО:</t>
  </si>
  <si>
    <t>Кол-во (шт.)</t>
  </si>
  <si>
    <t>согласно смете</t>
  </si>
  <si>
    <t>Основание для вкл. в адресную программу</t>
  </si>
  <si>
    <t>Гороховая ул.,д.44</t>
  </si>
  <si>
    <t>Кол-во (адр.)</t>
  </si>
  <si>
    <t>Бюджет МО</t>
  </si>
  <si>
    <t xml:space="preserve">Кол-во </t>
  </si>
  <si>
    <t>Ю.Н. Дружинина</t>
  </si>
  <si>
    <t>Апраксин пер., д.9</t>
  </si>
  <si>
    <t>Гороховая ул., д.44</t>
  </si>
  <si>
    <t>Мучной пер., д.1</t>
  </si>
  <si>
    <t>Мучной пер., д.3</t>
  </si>
  <si>
    <t>учет зеленых насаждений на территории МО МО № 78</t>
  </si>
  <si>
    <t>установка елки во дворе</t>
  </si>
  <si>
    <t>Вид работ</t>
  </si>
  <si>
    <t>М.Морская ул., д.9</t>
  </si>
  <si>
    <t>Грибоедова к.н., д.27</t>
  </si>
  <si>
    <t xml:space="preserve">      АДРЕСНАЯ ПРОГРАММА</t>
  </si>
  <si>
    <t xml:space="preserve"> АДРЕСНАЯ ПРОГРАММА</t>
  </si>
  <si>
    <t xml:space="preserve">  АДРЕСНАЯ ПРОГРАММА</t>
  </si>
  <si>
    <t>АДРЕСНАЯ ПРОГРАММА</t>
  </si>
  <si>
    <t>Гороховая ул., д.4</t>
  </si>
  <si>
    <t>Крылова пер., д.5/7</t>
  </si>
  <si>
    <t>Мучной пер., д.5</t>
  </si>
  <si>
    <t>Крылова пер., д.1</t>
  </si>
  <si>
    <t>С.Тюленина пер., д.2</t>
  </si>
  <si>
    <t>Садовая ул., д.29</t>
  </si>
  <si>
    <t>Согласно смете</t>
  </si>
  <si>
    <t>ПО ОРГАНИЗАЦИИ УЧЕТА ЗЕЛЕНЫХ НАСАЖДЕНИЙ ВНУТРИКВАРТАЛЬНОГО ОЗЕЛЕНЕНИЯ</t>
  </si>
  <si>
    <t>Гороховая ул., д.48</t>
  </si>
  <si>
    <t>НА ПРОВЕДЕНИЕ САНИТАРНЫХ РУБОК, УДАЛЕНИЕ АВАРИЙНЫХ, БОЛЬНЫХ ДЕРЕВЬЕВ И КУСТАРНИКОВ</t>
  </si>
  <si>
    <t>В ОТНОШЕНИИ ЗЕЛЕНЫХ НАСАЖДЕНИЙ ВНУТРИКВАРТАЛЬНОГО ОЗЕЛЕНЕНИЯ</t>
  </si>
  <si>
    <t>НА УСТАНОВКУ И СОДЕРЖАНИЕ МАЛЫХ АРХИТЕКТУРНЫХ ФОРМ,</t>
  </si>
  <si>
    <t xml:space="preserve">УЛИЧНОЙ МЕБЕЛИ И ХОЗЯЙСТВЕННО - БЫТОВОГО ОБОРУДОВАНИЯ, </t>
  </si>
  <si>
    <t>НА ТЕКУЩИЙ РЕМОНТ ПРИДОМОВЫХ ТЕРРИТОРИЙ И ДВОРОВЫХ ТЕРРИТОРИЙ,</t>
  </si>
  <si>
    <t>ВКЛЮЧАЯ ПРОЕЗДЫ И ВЪЕЗДЫ, ПЕШЕХОДНЫЕ ДОРОЖКИ</t>
  </si>
  <si>
    <t>Кол-во (кв.м.)</t>
  </si>
  <si>
    <t>ПО ОЗЕЛЕНЕНИЮ ТЕРРИТОРИИ ЗЕЛЕНЫХ НАСАЖДЕНИЙ ВНУТРИКВАРТАЛЬНОГО ОЗЕЛЕНЕНИЯ</t>
  </si>
  <si>
    <t>посадка, полив цветов - 80 шт. в 2 вазона</t>
  </si>
  <si>
    <t>посадка, полив цветов - 160 шт. в 4 вазона</t>
  </si>
  <si>
    <t>посадка, полив цветов - 200 шт. в 5 вазона</t>
  </si>
  <si>
    <t>посадка, полив цветов - 80 шт. в 2 вазона (II двор направо): на газон - 80 шт.</t>
  </si>
  <si>
    <t>посадка, полив цветов - 120 шт. в 3 вазона</t>
  </si>
  <si>
    <t>посадка, полив цветов - 200 шт. в 5 вазонах</t>
  </si>
  <si>
    <t>посадка, полив цветов - 40 шт. в 1 вазон</t>
  </si>
  <si>
    <t>посадка, полив цветов - 280 шт. в 7 вазонов</t>
  </si>
  <si>
    <t>посадка, полив цветов - 80 шт. в 2 вазона (I и II дворы)</t>
  </si>
  <si>
    <t>посадка, полив цветов - 40 шт. в 1 вазона</t>
  </si>
  <si>
    <t>Апраксин пер., д.7</t>
  </si>
  <si>
    <t>Апраксин пер., д.10</t>
  </si>
  <si>
    <t>Апраксин пер., д.11</t>
  </si>
  <si>
    <t>Апраксин пер., д.12</t>
  </si>
  <si>
    <t>Апраксин пер., д.15</t>
  </si>
  <si>
    <t>Апраксин пер., д.17</t>
  </si>
  <si>
    <t>Апраксин пер., д.20</t>
  </si>
  <si>
    <t>Гороховая ул., д.32</t>
  </si>
  <si>
    <t>Гороховая ул., д.34</t>
  </si>
  <si>
    <t>Гороховая ул., д.36-38</t>
  </si>
  <si>
    <t>Гороховая ул., д.40</t>
  </si>
  <si>
    <t>Гороховая ул., д.46</t>
  </si>
  <si>
    <t>Гороховая ул., д.50</t>
  </si>
  <si>
    <t>Грибоедова к.н., д.20</t>
  </si>
  <si>
    <t>Грибоедова к.н., д.29</t>
  </si>
  <si>
    <t>Грибоедова к.н., д.31</t>
  </si>
  <si>
    <t>Грибоедова к.н., д.35</t>
  </si>
  <si>
    <t>Грибоедова к.н., д.45</t>
  </si>
  <si>
    <t>Казанская ул., д.11</t>
  </si>
  <si>
    <t>Казанская ул., д.24</t>
  </si>
  <si>
    <t>С.Тюленина пер. ,д.4/23</t>
  </si>
  <si>
    <t>Фонтанки н.р., д.43</t>
  </si>
  <si>
    <t>Фонтанки н.р., д.45</t>
  </si>
  <si>
    <t>Фонтанки н.р., д.47-49</t>
  </si>
  <si>
    <t>Фонтанки н.р., д.51</t>
  </si>
  <si>
    <t>Фонтанки н.р., д.53</t>
  </si>
  <si>
    <t>Фонтанки н.р., д.73</t>
  </si>
  <si>
    <t>Фонтанки н.р., д.75</t>
  </si>
  <si>
    <t>ПО СОЗДАНИЮ ЗОН ОТДЫХА, В ТОМ ЧИСЛЕ ОБУСТРОЙСТВУ, СОДЕРЖАНИЮ И УБОРКЕ ТЕРРИТОРИЙ ДЕТСКИХ ПЛОЩАДОК</t>
  </si>
  <si>
    <t>Наименование работ</t>
  </si>
  <si>
    <t>Бюджет МО МО</t>
  </si>
  <si>
    <t xml:space="preserve">Обследование зеленых насаждений </t>
  </si>
  <si>
    <t xml:space="preserve">Выявление старовозростных, больных и деревьев угроз </t>
  </si>
  <si>
    <t>Основание для включения в адресную программу</t>
  </si>
  <si>
    <t>№ п/п</t>
  </si>
  <si>
    <t>Общая сумма по виду работ (руб.)</t>
  </si>
  <si>
    <t xml:space="preserve">Текущий ремонт придомовых территорий и дворовых территорий, включая проезды и въезды, пешеходные дорожки </t>
  </si>
  <si>
    <t>Установка и содержание малых архитектурных форм, уличной мебели и хозяйственно - бытового оборудования, необходимого для благоустройства территории (скамейки, урны, ограничители движения транспорта (полусферы))</t>
  </si>
  <si>
    <t>Озеленение территории зеленых насаждений внутриквартального озеленения (посадка и полив цветов, ремонт газонов)</t>
  </si>
  <si>
    <t>Проведение компенсационного озеленения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</si>
  <si>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</si>
  <si>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Организация учета зеленых насаждений внутриквартального озеленения</t>
  </si>
  <si>
    <t>Выполнение оформления к праздничным мероприятиям</t>
  </si>
  <si>
    <t>Выполнение прочих работ в области благоустройства на внутриквартальных территориях</t>
  </si>
  <si>
    <t>Итого по всем видам работ</t>
  </si>
  <si>
    <t>обследование дворовой территории</t>
  </si>
  <si>
    <t>Апраксин пер., д.19/21</t>
  </si>
  <si>
    <t>Апраксин пер., д.19-21</t>
  </si>
  <si>
    <t>Думская ул., д.5/22</t>
  </si>
  <si>
    <t>Гороховая ул., д.36</t>
  </si>
  <si>
    <t>обследование терриории</t>
  </si>
  <si>
    <t xml:space="preserve">Бюджет МО </t>
  </si>
  <si>
    <t>Обследование территории</t>
  </si>
  <si>
    <t>Согласно сметы</t>
  </si>
  <si>
    <t>Завоз отсева и песка</t>
  </si>
  <si>
    <t>Завоз отсева</t>
  </si>
  <si>
    <t>посадка цветов на газоне -  800 шт.</t>
  </si>
  <si>
    <t>Гороховая ул., д.42</t>
  </si>
  <si>
    <t>посадка, полив цветов - 160 шт. в 4 вазонах</t>
  </si>
  <si>
    <r>
      <t>посадка, полив цветов - 240 шт. 6 вазонов (</t>
    </r>
    <r>
      <rPr>
        <sz val="12"/>
        <color indexed="8"/>
        <rFont val="Calibri"/>
        <family val="2"/>
      </rPr>
      <t>l</t>
    </r>
    <r>
      <rPr>
        <sz val="12"/>
        <color indexed="8"/>
        <rFont val="Times New Roman"/>
        <family val="1"/>
      </rPr>
      <t>+II двор), уход за газонами 80 м</t>
    </r>
    <r>
      <rPr>
        <sz val="12"/>
        <color indexed="8"/>
        <rFont val="Times New Roman"/>
        <family val="1"/>
      </rPr>
      <t>²</t>
    </r>
  </si>
  <si>
    <t>посадка цветов - 500 шт. на  газоны; посадка, полив цветов - 80 шт. в 2 вазона</t>
  </si>
  <si>
    <t>посадка, полив цветов - 270 шт. в 9 вазонов</t>
  </si>
  <si>
    <t>посадка, полив цветов  - 160 шт в 4 вазонах</t>
  </si>
  <si>
    <t>посадка, полив цветов - 280 шт. в 7 вазонов (I и II дворы)</t>
  </si>
  <si>
    <t>Невский пр., д.13/9</t>
  </si>
  <si>
    <t>посадка цветов  на газоне - 650 шт.</t>
  </si>
  <si>
    <t>Невский пр., д.11/2</t>
  </si>
  <si>
    <t>посадка, полив цветов - 80 шт. в 2 вазонах, цветы на газоне 200 шт.</t>
  </si>
  <si>
    <r>
      <t>посадка, полив цветов -450 шт. в 9 вазонах, уход за газонами 150 м</t>
    </r>
    <r>
      <rPr>
        <sz val="12"/>
        <color indexed="8"/>
        <rFont val="Calibri"/>
        <family val="2"/>
      </rPr>
      <t>²</t>
    </r>
  </si>
  <si>
    <t>Запланировано на 2016 год (руб.)</t>
  </si>
  <si>
    <t xml:space="preserve">                     НА ВЫПОЛНЕНИЕ ПРОЧИХ МЕРОПРИЯТИЙ В ОБЛАСТИ БЛАГОУСТРОЙСТВА НА ВНУТРИКВАРТАЛЬНЫХ ТЕРРИТОРИЯХ МО МО № 78 НА 2016 ГОД</t>
  </si>
  <si>
    <t xml:space="preserve">                     НА ВЫПОЛНЕНИЕ ОФОРМЛЕНИЯ К ПРАЗДНИЧНЫМ МЕРОПРИЯТИЯМ  НА ТЕРРИТОРИИ МО МО № 78 НА 2016ГОД</t>
  </si>
  <si>
    <t xml:space="preserve">            НА ТЕРРИТОРИИ МО МО № 78 НА 2016 ГОД</t>
  </si>
  <si>
    <t xml:space="preserve"> НЕОБХОДИМОГО ДЛЯ БЛАГОУСТРОЙСТВА ТЕРРИТОРИИ МО МО № 78 НА 2016 ГОД</t>
  </si>
  <si>
    <t>НА УСТАНОВКУ, СОДЕРЖАНИЕ И РЕМОНТ ОГРАЖДЕНИЙ ГАЗОНОВ НА ТЕРРИТОРИИ МО МО № 78 НА 2016 ГОД</t>
  </si>
  <si>
    <t xml:space="preserve"> НА ТЕРРИТОРИИ МО МО № 78 НА 2016 ГОД</t>
  </si>
  <si>
    <t>Запланировано на 2016 год</t>
  </si>
  <si>
    <t>НА ТЕРРИТОРИИ МО МО № 78 НА 2016 ГОД</t>
  </si>
  <si>
    <t xml:space="preserve"> НА ТЕРРИТОРИИ  МО  МО  № 78 НА 2016год</t>
  </si>
  <si>
    <t xml:space="preserve">    НА ТЕРРИТОРИИ МО МО № 78 НА 2016 ГОД</t>
  </si>
  <si>
    <t>Запланировано на 2016 год ( тыс.руб.)</t>
  </si>
  <si>
    <t>ПО ОРГАНИЗАЦИИ РАБОТ ПО КОМПЕНСАЦИОННОМУ ОЗЕЛЕНЕНИЮ НА ТЕРРИТОРИИ МО МО №78 НА 2016 ГОД</t>
  </si>
  <si>
    <t>Проектный работы</t>
  </si>
  <si>
    <t>Открытие ордера ГАТИ, согласование технического регламента.</t>
  </si>
  <si>
    <t>Садовая ул., д.26</t>
  </si>
  <si>
    <t>посадка, полив цветов -160 шт., в 4-х вазонах.</t>
  </si>
  <si>
    <t>Казанская ул., д.5</t>
  </si>
  <si>
    <t>Апраксин пер., д. 9</t>
  </si>
  <si>
    <t>Казанская ул., д.24/24</t>
  </si>
  <si>
    <t>наб. канала Грибоедова, д. 18/20</t>
  </si>
  <si>
    <t>Глава Местной администрации МО МО № 78</t>
  </si>
  <si>
    <t>Ремонт тротуарной плитки</t>
  </si>
  <si>
    <t>Двор 10 м2</t>
  </si>
  <si>
    <t>Двор 5 м2</t>
  </si>
  <si>
    <t>Двор 20 м2</t>
  </si>
  <si>
    <t>посадка, полив цветов -200 шт. в 5 вазонов</t>
  </si>
  <si>
    <t>Внутридворовые территории МО МО 78</t>
  </si>
  <si>
    <t>Гороховая ул., д. 48</t>
  </si>
  <si>
    <t>Обращение граждан</t>
  </si>
  <si>
    <t xml:space="preserve"> АДРЕСНАЯ ПРОГРАММА НА УСТАНОВКУ КОНТЕЙНЕРНЫХ ПЛОЩАДОК,</t>
  </si>
  <si>
    <t>Ремонт асфальтового покрытия</t>
  </si>
  <si>
    <t>Обследование территории, заявка ООО "Жилкомсервис № 2 Центрального района"</t>
  </si>
  <si>
    <t>Невский пр. д. 11/2</t>
  </si>
  <si>
    <t>Невский пр. д. 13/9</t>
  </si>
  <si>
    <t>Установка одного вазона</t>
  </si>
  <si>
    <t>Обследование территории, обращение проживающего населения</t>
  </si>
  <si>
    <t>наб. р. Фонтанка, д. 77</t>
  </si>
  <si>
    <t>Гороховая ул., д. 42</t>
  </si>
  <si>
    <t>Гороховая ул., д. 32</t>
  </si>
  <si>
    <t>Гороховая ул., д. 44</t>
  </si>
  <si>
    <t xml:space="preserve">Организация контейнерной площадки  </t>
  </si>
  <si>
    <t>Думская ул., д. 5/22</t>
  </si>
  <si>
    <t>Установка контейнерных площадок, установка содержание и ремонт ограждений газонов</t>
  </si>
  <si>
    <t>Создание зон отдыха, в том числе обустройству, содержанию уборке территории детских площадок</t>
  </si>
  <si>
    <t>1 шт.</t>
  </si>
  <si>
    <t>наб. р. Фонтанка, д. 43</t>
  </si>
  <si>
    <t>наб. р. Фонтанка, д. 45</t>
  </si>
  <si>
    <t>Апраксин пер., д. 7</t>
  </si>
  <si>
    <t>Итого</t>
  </si>
  <si>
    <t>наб. р. Фонтанка, д. 73</t>
  </si>
  <si>
    <t>НА СОДЕРЖАНИЕ ТЕРРИТОРИЙ ЗЕЛЕНЫХ НАСАЖДЕНИЙ ВНУТРИКВАРТАЛЬНОГО ОЗЕЛЕНЕНИЯ</t>
  </si>
  <si>
    <t>Содержание территорий внутриквартального озеленения</t>
  </si>
  <si>
    <t>Гороховая ул., д. 4</t>
  </si>
  <si>
    <t>Гороховая ул., д. 34</t>
  </si>
  <si>
    <t>Гороховая ул., д. 38</t>
  </si>
  <si>
    <t>Гороховая ул., д. 40</t>
  </si>
  <si>
    <t>Гороховая ул., д. 50</t>
  </si>
  <si>
    <t>пер. С. Тюленина, д. 4/23</t>
  </si>
  <si>
    <t>наб. р. Фонтанка, д. 75</t>
  </si>
  <si>
    <t>наб. р. Фонтанка, д. 47-49</t>
  </si>
  <si>
    <t>Мучной пер., д. 1</t>
  </si>
  <si>
    <t>Мучной пер., д. 3</t>
  </si>
  <si>
    <t>М. Морская д. 9</t>
  </si>
  <si>
    <t>Невский пр., д. 11/2</t>
  </si>
  <si>
    <t>пер. Крылова, д. 5</t>
  </si>
  <si>
    <t>наб. к. Грибоедова, д. 29</t>
  </si>
  <si>
    <t>наб. к. Грибоедова, д. 25</t>
  </si>
  <si>
    <t>Расчет согласно распоряжения КЭП и СП</t>
  </si>
  <si>
    <t>Кол-во (м2.)</t>
  </si>
  <si>
    <t>Садовая ул.,  д. 26</t>
  </si>
  <si>
    <t>Садовая ул., д. 29</t>
  </si>
  <si>
    <t>наб. р. Фонтанка, д. 43-45</t>
  </si>
  <si>
    <t>Содержание территорий зеленых насаждений</t>
  </si>
  <si>
    <t>Гороховая ул., д. 24/24</t>
  </si>
  <si>
    <t>Замена асфальтового покрытия на плитку</t>
  </si>
  <si>
    <t>Гороховая ул., д.24</t>
  </si>
  <si>
    <t>посадка, полив цветов - 200 шт. в 5 вазонов</t>
  </si>
  <si>
    <t xml:space="preserve">             "СОГЛАСОВАНО"                                                                                            "СОГЛАСОВАНО"                                                                                 "УТВЕРЖДАЮ"</t>
  </si>
  <si>
    <t>Приложение 3</t>
  </si>
  <si>
    <t xml:space="preserve">             Директор Санкт-Петербургского                                                                      Первый заместитель                                                                               Глава Муниципального образования                                                                  </t>
  </si>
  <si>
    <t xml:space="preserve">             Санкт-Петербурга                                                                                              Санкт-Петербурга                                                                                  </t>
  </si>
  <si>
    <t>Приложение 1</t>
  </si>
  <si>
    <t xml:space="preserve">             ГКУ "Жилищное агенство Центрального района"                                           Главы администрации Центрального района                                            Муниципальный округ № 78       </t>
  </si>
  <si>
    <t>Приложение 2</t>
  </si>
  <si>
    <t>Приложение 4</t>
  </si>
  <si>
    <t xml:space="preserve"> ______________ /Костыленко В.Г./                                                                 ____________ /Орлов С.Н./                                                                                    _____________/Штраух В.Н./</t>
  </si>
  <si>
    <t xml:space="preserve">Приложение </t>
  </si>
  <si>
    <t>посадка, полив цветов - 360 шт. в 9 вазона</t>
  </si>
  <si>
    <t>посадка, полив цветов - 540 шт. в 15 вазонов</t>
  </si>
  <si>
    <t>Двор 5м2</t>
  </si>
  <si>
    <t>Двор 17 м2</t>
  </si>
  <si>
    <t>Двор 25 м2</t>
  </si>
  <si>
    <t>Двор 30 м2</t>
  </si>
  <si>
    <t>посадка, полив цветов - 60 шт. в 2 вазонах; на газоне - 400 шт.</t>
  </si>
  <si>
    <t>Завоз отсева, ремонт спортивного оборудования</t>
  </si>
  <si>
    <t>Завоз отсева и песка, ремонт бортового камня 5 шт.</t>
  </si>
  <si>
    <t>Гороховая ул., д.38</t>
  </si>
  <si>
    <t>пер. Крылова, д. 1/24</t>
  </si>
  <si>
    <t>пер. Крылова, д. 5-7</t>
  </si>
  <si>
    <t>М. Морская ул., д.9</t>
  </si>
  <si>
    <t>Окраска скамеек</t>
  </si>
  <si>
    <t>Окраска скамеек, ремонт скамеек</t>
  </si>
  <si>
    <t>Завоз песка</t>
  </si>
  <si>
    <t>Крылова пер., д.5</t>
  </si>
  <si>
    <t>посадка, полив цветов - 280 шт. в 7 вазона, посадка на газон 220 шт., уход за газоном 140 м</t>
  </si>
  <si>
    <t>Двор 65 м2</t>
  </si>
  <si>
    <t>Двор 15 м2</t>
  </si>
  <si>
    <t>посадка, полив цветов - 360 шт. в 9 вазонах, цветы на газоне -  300 шт, устройство альпинария-300 летников, 180 многолетников.</t>
  </si>
  <si>
    <t>посадка, полив цветов - 80 шт. в 4 вазонов</t>
  </si>
  <si>
    <r>
      <t xml:space="preserve">посадка, полив цветов - 600 шт. в 7 вазонах, 900 шт. на газон уход за газонами </t>
    </r>
    <r>
      <rPr>
        <sz val="12"/>
        <rFont val="Times New Roman"/>
        <family val="1"/>
      </rPr>
      <t>70</t>
    </r>
    <r>
      <rPr>
        <sz val="12"/>
        <rFont val="Times New Roman"/>
        <family val="1"/>
      </rPr>
      <t xml:space="preserve"> м</t>
    </r>
    <r>
      <rPr>
        <sz val="12"/>
        <rFont val="Times New Roman"/>
        <family val="1"/>
      </rPr>
      <t>²</t>
    </r>
  </si>
  <si>
    <t>посадка, полив цветов - 880 шт. в 22 вазонах,</t>
  </si>
  <si>
    <r>
      <t>посадка, полив цветов - 400 шт. в 10 вазона, уход за газонами 90 м</t>
    </r>
    <r>
      <rPr>
        <sz val="12"/>
        <rFont val="Times New Roman"/>
        <family val="1"/>
      </rPr>
      <t>², посадка цветов газон-350 шт.</t>
    </r>
  </si>
  <si>
    <t>Апраксин пер., д. 13</t>
  </si>
  <si>
    <t>Организация контейнерной площадки</t>
  </si>
  <si>
    <t>Ремонт газонного ограждения 2,5 м2</t>
  </si>
  <si>
    <t>Окраска скамеек,  демонтаж скамейки</t>
  </si>
  <si>
    <t>Завоз отсева и песка,ремонт спортивного оборудования</t>
  </si>
  <si>
    <t>Двор 194 м2</t>
  </si>
  <si>
    <t>Двор 1968 м2</t>
  </si>
  <si>
    <t>Окраска ограждений 4,8 м2</t>
  </si>
  <si>
    <t>Окраска ограждений 6,8 м2</t>
  </si>
  <si>
    <t>Окраска ограждений 7,5 м2</t>
  </si>
  <si>
    <t>скамейка-2 шт., урна-1 шт.</t>
  </si>
  <si>
    <t>Ремонт контейнерной площадки</t>
  </si>
  <si>
    <t xml:space="preserve">Ремонт контейнерной площадки  </t>
  </si>
  <si>
    <t>Ремонт газонного ограждения 8,6 м2</t>
  </si>
  <si>
    <t>наб. реки Фонтака д. 43-45</t>
  </si>
  <si>
    <t>Завоз отсева, покраска детского и спортивного оборудования</t>
  </si>
  <si>
    <t>Девичий виноград 3 шт.</t>
  </si>
  <si>
    <t>Санитарная прочистка-2шт., снос-1шт., посадка на пень-1шт.</t>
  </si>
  <si>
    <t>Снос -3 шт., омолаживание-4 шт., санитарная прочистка-8шт.</t>
  </si>
  <si>
    <t>Омолаживание-1 шт., санитарная прочистка-11 шт.</t>
  </si>
  <si>
    <t>Снос -1 шт., санитарная прочистка-2 шт., лечение-20 шт.</t>
  </si>
  <si>
    <t>Снос -2 шт.,санитарная прочистка-28шт.</t>
  </si>
  <si>
    <t>Снос -1 шт.,санитарная прочистка-22 шт.</t>
  </si>
  <si>
    <t>Снос -7 шт.,санитарная прочистка-4 шт.</t>
  </si>
  <si>
    <t>Снос -1 шт., омолаживание-3 шт., санитарная прочистка-8шт.</t>
  </si>
  <si>
    <t>паденеие деревьев после урагана</t>
  </si>
  <si>
    <t>Роза морщинистая-40 шт</t>
  </si>
  <si>
    <t>Сирень обыкновенная-4 шт.</t>
  </si>
  <si>
    <t>Клен ясенелистный-1 шт., сирень обыкновенная-2 шт.</t>
  </si>
  <si>
    <t>Кизильник-54 шт.</t>
  </si>
  <si>
    <t>Мучной пер., д. 1/38</t>
  </si>
  <si>
    <t>наб. р. Фонтаки д. 43</t>
  </si>
  <si>
    <t>Снос тополь-2 шт, омолаживание-9 шт</t>
  </si>
  <si>
    <t>Санитарная прочистка-каштан-2 шт., ясень-1шт., снос вяз-1 шт.</t>
  </si>
  <si>
    <t>2 тополя, упавшие в результате урагана, спиливание скелетных ветвей липа-3шт., ясень-1шт.</t>
  </si>
  <si>
    <t>Омолаживание тополь-1 шт.</t>
  </si>
  <si>
    <t>Снос тополь-1 шт, омолаживание тополь-1 шт.</t>
  </si>
  <si>
    <t>посадка, полив цветов 240 шт., в 6-ти вазонах</t>
  </si>
  <si>
    <t>наб. реки Фонтаки д. 39</t>
  </si>
  <si>
    <t>Замена набивного покрытия на резиновое, завоз песка и отсева</t>
  </si>
  <si>
    <t>Снос 4 шт., санитарная прочистка-61 шт.</t>
  </si>
  <si>
    <t>Садовая ул., д. 26</t>
  </si>
  <si>
    <t>Снос тополь 1 шт.</t>
  </si>
  <si>
    <t>наб. канала Грибоедова, д. 27-29</t>
  </si>
  <si>
    <t xml:space="preserve">Муниципальная адресная прграмма по благоустройству дворовых территорий МО МО №78 на 2016 год </t>
  </si>
  <si>
    <t>Местной администрации Внутригородского</t>
  </si>
  <si>
    <t>Муниципального образования Санкт-Петербурга</t>
  </si>
  <si>
    <t>муниципальный округ № 78</t>
  </si>
  <si>
    <t>Приложение № 7 к Постановлению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</si>
</sst>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р_."/>
    <numFmt numFmtId="179" formatCode="[$-FC19]d\ mmmm\ yyyy\ &quot;г.&quot;"/>
    <numFmt numFmtId="180" formatCode="000000"/>
    <numFmt numFmtId="181" formatCode="[$€-2]\ ###,000_);[Red]\([$€-2]\ ###,000\)"/>
    <numFmt numFmtId="182" formatCode="#,##0.000"/>
    <numFmt numFmtId="183" formatCode="0.0000"/>
    <numFmt numFmtId="184" formatCode="0.000000"/>
    <numFmt numFmtId="185" formatCode="0.00000"/>
    <numFmt numFmtId="186" formatCode="0.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"/>
    <numFmt numFmtId="198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4" fontId="13" fillId="0" borderId="16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12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" fontId="13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/>
    </xf>
    <xf numFmtId="0" fontId="16" fillId="33" borderId="11" xfId="53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6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right"/>
    </xf>
    <xf numFmtId="4" fontId="13" fillId="33" borderId="16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/>
    </xf>
    <xf numFmtId="0" fontId="15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11" fillId="0" borderId="23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3" fontId="13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9" fillId="0" borderId="27" xfId="0" applyFont="1" applyBorder="1" applyAlignment="1">
      <alignment horizontal="right"/>
    </xf>
    <xf numFmtId="0" fontId="13" fillId="0" borderId="13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5" xfId="0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/>
    </xf>
    <xf numFmtId="0" fontId="9" fillId="0" borderId="3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3" fontId="13" fillId="0" borderId="16" xfId="0" applyNumberFormat="1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16" fillId="33" borderId="1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16" fillId="33" borderId="33" xfId="53" applyFont="1" applyFill="1" applyBorder="1" applyAlignment="1">
      <alignment vertical="center" wrapText="1"/>
      <protection/>
    </xf>
    <xf numFmtId="0" fontId="16" fillId="33" borderId="11" xfId="0" applyFont="1" applyFill="1" applyBorder="1" applyAlignment="1">
      <alignment vertical="center" wrapText="1"/>
    </xf>
    <xf numFmtId="0" fontId="16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vertical="center" wrapText="1"/>
      <protection/>
    </xf>
    <xf numFmtId="0" fontId="11" fillId="33" borderId="11" xfId="0" applyFont="1" applyFill="1" applyBorder="1" applyAlignment="1">
      <alignment vertical="center" wrapText="1"/>
    </xf>
    <xf numFmtId="0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0" fontId="11" fillId="33" borderId="33" xfId="53" applyFont="1" applyFill="1" applyBorder="1" applyAlignment="1">
      <alignment vertical="center" wrapText="1"/>
      <protection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4" fillId="0" borderId="2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/>
    </xf>
    <xf numFmtId="3" fontId="63" fillId="33" borderId="10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/>
    </xf>
    <xf numFmtId="0" fontId="16" fillId="34" borderId="37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vertical="center" wrapText="1"/>
    </xf>
    <xf numFmtId="0" fontId="16" fillId="34" borderId="40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>
      <alignment/>
    </xf>
    <xf numFmtId="4" fontId="11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/>
    </xf>
    <xf numFmtId="193" fontId="28" fillId="33" borderId="0" xfId="0" applyNumberFormat="1" applyFont="1" applyFill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16" fillId="33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6" fillId="33" borderId="21" xfId="0" applyFont="1" applyFill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63" fillId="33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4" fontId="17" fillId="0" borderId="0" xfId="0" applyNumberFormat="1" applyFont="1" applyBorder="1" applyAlignment="1">
      <alignment horizontal="center"/>
    </xf>
    <xf numFmtId="192" fontId="16" fillId="0" borderId="0" xfId="0" applyNumberFormat="1" applyFont="1" applyAlignment="1">
      <alignment/>
    </xf>
    <xf numFmtId="194" fontId="16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9" fillId="33" borderId="11" xfId="0" applyNumberFormat="1" applyFont="1" applyFill="1" applyBorder="1" applyAlignment="1">
      <alignment horizontal="center" vertical="center"/>
    </xf>
    <xf numFmtId="4" fontId="16" fillId="33" borderId="21" xfId="0" applyNumberFormat="1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center" wrapText="1"/>
    </xf>
    <xf numFmtId="0" fontId="16" fillId="0" borderId="29" xfId="0" applyFont="1" applyBorder="1" applyAlignment="1">
      <alignment/>
    </xf>
    <xf numFmtId="4" fontId="13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ери 2000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626">
    <tabColor rgb="FFFF0000"/>
  </sheetPr>
  <dimension ref="A1:M35"/>
  <sheetViews>
    <sheetView zoomScale="85" zoomScaleNormal="85" zoomScalePageLayoutView="0" workbookViewId="0" topLeftCell="A1">
      <selection activeCell="D44" sqref="D44"/>
    </sheetView>
  </sheetViews>
  <sheetFormatPr defaultColWidth="9.125" defaultRowHeight="12.75"/>
  <cols>
    <col min="1" max="1" width="8.25390625" style="4" customWidth="1"/>
    <col min="2" max="2" width="30.75390625" style="4" customWidth="1"/>
    <col min="3" max="3" width="24.25390625" style="4" customWidth="1"/>
    <col min="4" max="4" width="18.00390625" style="4" customWidth="1"/>
    <col min="5" max="5" width="18.875" style="4" customWidth="1"/>
    <col min="6" max="6" width="19.75390625" style="4" customWidth="1"/>
    <col min="7" max="7" width="11.125" style="4" customWidth="1"/>
    <col min="8" max="8" width="15.125" style="4" customWidth="1"/>
    <col min="9" max="9" width="8.25390625" style="4" customWidth="1"/>
    <col min="10" max="10" width="12.625" style="4" customWidth="1"/>
    <col min="11" max="11" width="14.625" style="4" bestFit="1" customWidth="1"/>
    <col min="12" max="12" width="14.625" style="4" customWidth="1"/>
    <col min="13" max="13" width="16.75390625" style="4" customWidth="1"/>
  </cols>
  <sheetData>
    <row r="1" spans="1:13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210</v>
      </c>
      <c r="M1" s="171"/>
    </row>
    <row r="2" spans="1:13" ht="12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2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2.7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ht="12.75" customHeight="1"/>
    <row r="7" spans="1:13" s="27" customFormat="1" ht="18.75">
      <c r="A7" s="232" t="s">
        <v>28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1:13" s="27" customFormat="1" ht="18.75">
      <c r="A8" s="232" t="s">
        <v>45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s="27" customFormat="1" ht="15.75" customHeight="1">
      <c r="A9" s="232" t="s">
        <v>46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s="27" customFormat="1" ht="15.75" customHeight="1">
      <c r="A10" s="232" t="s">
        <v>138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s="27" customFormat="1" ht="18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ht="13.5" thickBot="1">
      <c r="C12" s="5"/>
    </row>
    <row r="13" spans="1:13" ht="30.75" customHeight="1">
      <c r="A13" s="233" t="s">
        <v>0</v>
      </c>
      <c r="B13" s="235" t="s">
        <v>1</v>
      </c>
      <c r="C13" s="228" t="s">
        <v>13</v>
      </c>
      <c r="D13" s="228" t="s">
        <v>2</v>
      </c>
      <c r="E13" s="228" t="s">
        <v>3</v>
      </c>
      <c r="F13" s="228" t="s">
        <v>25</v>
      </c>
      <c r="G13" s="228" t="s">
        <v>47</v>
      </c>
      <c r="H13" s="230" t="s">
        <v>139</v>
      </c>
      <c r="I13" s="231"/>
      <c r="J13" s="231"/>
      <c r="K13" s="231"/>
      <c r="L13" s="231"/>
      <c r="M13" s="107" t="s">
        <v>9</v>
      </c>
    </row>
    <row r="14" spans="1:13" ht="31.5" customHeight="1" thickBot="1">
      <c r="A14" s="234"/>
      <c r="B14" s="236"/>
      <c r="C14" s="229"/>
      <c r="D14" s="229"/>
      <c r="E14" s="229"/>
      <c r="F14" s="229"/>
      <c r="G14" s="229"/>
      <c r="H14" s="26" t="s">
        <v>4</v>
      </c>
      <c r="I14" s="26" t="s">
        <v>5</v>
      </c>
      <c r="J14" s="26" t="s">
        <v>6</v>
      </c>
      <c r="K14" s="26" t="s">
        <v>7</v>
      </c>
      <c r="L14" s="26" t="s">
        <v>8</v>
      </c>
      <c r="M14" s="105"/>
    </row>
    <row r="15" spans="1:13" s="63" customFormat="1" ht="47.25">
      <c r="A15" s="139">
        <v>1</v>
      </c>
      <c r="B15" s="62" t="s">
        <v>64</v>
      </c>
      <c r="C15" s="135" t="s">
        <v>104</v>
      </c>
      <c r="D15" s="135" t="s">
        <v>38</v>
      </c>
      <c r="E15" s="140" t="s">
        <v>16</v>
      </c>
      <c r="F15" s="141" t="s">
        <v>150</v>
      </c>
      <c r="G15" s="116">
        <v>25</v>
      </c>
      <c r="H15" s="142"/>
      <c r="I15" s="142"/>
      <c r="J15" s="142"/>
      <c r="K15" s="104">
        <v>111089.4</v>
      </c>
      <c r="L15" s="144"/>
      <c r="M15" s="145" t="s">
        <v>220</v>
      </c>
    </row>
    <row r="16" spans="1:13" s="63" customFormat="1" ht="47.25">
      <c r="A16" s="139">
        <v>2</v>
      </c>
      <c r="B16" s="62" t="s">
        <v>106</v>
      </c>
      <c r="C16" s="135" t="s">
        <v>104</v>
      </c>
      <c r="D16" s="135" t="s">
        <v>38</v>
      </c>
      <c r="E16" s="140" t="s">
        <v>16</v>
      </c>
      <c r="F16" s="141" t="s">
        <v>150</v>
      </c>
      <c r="G16" s="116">
        <v>65</v>
      </c>
      <c r="H16" s="142"/>
      <c r="I16" s="142"/>
      <c r="J16" s="142"/>
      <c r="K16" s="104">
        <v>288831.4</v>
      </c>
      <c r="L16" s="144"/>
      <c r="M16" s="145" t="s">
        <v>234</v>
      </c>
    </row>
    <row r="17" spans="1:13" s="63" customFormat="1" ht="47.25">
      <c r="A17" s="139">
        <v>3</v>
      </c>
      <c r="B17" s="62" t="s">
        <v>65</v>
      </c>
      <c r="C17" s="135" t="s">
        <v>104</v>
      </c>
      <c r="D17" s="135" t="s">
        <v>38</v>
      </c>
      <c r="E17" s="140" t="s">
        <v>16</v>
      </c>
      <c r="F17" s="141" t="s">
        <v>150</v>
      </c>
      <c r="G17" s="116">
        <v>20</v>
      </c>
      <c r="H17" s="142"/>
      <c r="I17" s="142"/>
      <c r="J17" s="142"/>
      <c r="K17" s="104">
        <v>88871.20000000001</v>
      </c>
      <c r="L17" s="144"/>
      <c r="M17" s="145" t="s">
        <v>153</v>
      </c>
    </row>
    <row r="18" spans="1:13" s="63" customFormat="1" ht="63">
      <c r="A18" s="139">
        <v>4</v>
      </c>
      <c r="B18" s="62" t="s">
        <v>202</v>
      </c>
      <c r="C18" s="135" t="s">
        <v>104</v>
      </c>
      <c r="D18" s="135" t="s">
        <v>38</v>
      </c>
      <c r="E18" s="140" t="s">
        <v>16</v>
      </c>
      <c r="F18" s="141" t="s">
        <v>203</v>
      </c>
      <c r="G18" s="116">
        <v>194</v>
      </c>
      <c r="H18" s="142"/>
      <c r="I18" s="142"/>
      <c r="J18" s="142"/>
      <c r="K18" s="104"/>
      <c r="L18" s="104">
        <v>1139396.6300000001</v>
      </c>
      <c r="M18" s="145" t="s">
        <v>246</v>
      </c>
    </row>
    <row r="19" spans="1:13" s="63" customFormat="1" ht="47.25">
      <c r="A19" s="139">
        <v>5</v>
      </c>
      <c r="B19" s="62" t="s">
        <v>167</v>
      </c>
      <c r="C19" s="110" t="s">
        <v>104</v>
      </c>
      <c r="D19" s="110" t="s">
        <v>38</v>
      </c>
      <c r="E19" s="165" t="s">
        <v>16</v>
      </c>
      <c r="F19" s="166" t="s">
        <v>159</v>
      </c>
      <c r="G19" s="110">
        <v>1968</v>
      </c>
      <c r="H19" s="142"/>
      <c r="I19" s="142"/>
      <c r="J19" s="142"/>
      <c r="K19" s="104"/>
      <c r="L19" s="104">
        <v>4410795</v>
      </c>
      <c r="M19" s="145" t="s">
        <v>247</v>
      </c>
    </row>
    <row r="20" spans="1:13" s="63" customFormat="1" ht="47.25">
      <c r="A20" s="139">
        <v>6</v>
      </c>
      <c r="B20" s="62" t="s">
        <v>68</v>
      </c>
      <c r="C20" s="135" t="s">
        <v>104</v>
      </c>
      <c r="D20" s="135" t="s">
        <v>38</v>
      </c>
      <c r="E20" s="140" t="s">
        <v>16</v>
      </c>
      <c r="F20" s="141" t="s">
        <v>150</v>
      </c>
      <c r="G20" s="116">
        <v>30</v>
      </c>
      <c r="H20" s="142"/>
      <c r="I20" s="142"/>
      <c r="J20" s="142"/>
      <c r="K20" s="104">
        <v>133306.80000000002</v>
      </c>
      <c r="L20" s="144"/>
      <c r="M20" s="145" t="s">
        <v>221</v>
      </c>
    </row>
    <row r="21" spans="1:13" s="63" customFormat="1" ht="47.25">
      <c r="A21" s="139">
        <v>7</v>
      </c>
      <c r="B21" s="62" t="s">
        <v>116</v>
      </c>
      <c r="C21" s="135" t="s">
        <v>104</v>
      </c>
      <c r="D21" s="135" t="s">
        <v>38</v>
      </c>
      <c r="E21" s="140" t="s">
        <v>16</v>
      </c>
      <c r="F21" s="141" t="s">
        <v>150</v>
      </c>
      <c r="G21" s="116">
        <v>5</v>
      </c>
      <c r="H21" s="142"/>
      <c r="I21" s="142"/>
      <c r="J21" s="142"/>
      <c r="K21" s="104">
        <v>22217.800000000003</v>
      </c>
      <c r="L21" s="144"/>
      <c r="M21" s="145" t="s">
        <v>152</v>
      </c>
    </row>
    <row r="22" spans="1:13" s="63" customFormat="1" ht="47.25">
      <c r="A22" s="139">
        <v>8</v>
      </c>
      <c r="B22" s="62" t="s">
        <v>20</v>
      </c>
      <c r="C22" s="135" t="s">
        <v>104</v>
      </c>
      <c r="D22" s="135" t="s">
        <v>38</v>
      </c>
      <c r="E22" s="140" t="s">
        <v>16</v>
      </c>
      <c r="F22" s="141" t="s">
        <v>150</v>
      </c>
      <c r="G22" s="116">
        <v>10</v>
      </c>
      <c r="H22" s="142"/>
      <c r="I22" s="142"/>
      <c r="J22" s="142"/>
      <c r="K22" s="104">
        <v>44435.600000000006</v>
      </c>
      <c r="L22" s="144"/>
      <c r="M22" s="145" t="s">
        <v>151</v>
      </c>
    </row>
    <row r="23" spans="1:13" s="63" customFormat="1" ht="47.25">
      <c r="A23" s="139">
        <v>9</v>
      </c>
      <c r="B23" s="62" t="s">
        <v>40</v>
      </c>
      <c r="C23" s="135" t="s">
        <v>104</v>
      </c>
      <c r="D23" s="135" t="s">
        <v>38</v>
      </c>
      <c r="E23" s="140" t="s">
        <v>16</v>
      </c>
      <c r="F23" s="141" t="s">
        <v>150</v>
      </c>
      <c r="G23" s="116">
        <v>15</v>
      </c>
      <c r="H23" s="142"/>
      <c r="I23" s="142"/>
      <c r="J23" s="142"/>
      <c r="K23" s="104">
        <v>66653.40000000001</v>
      </c>
      <c r="L23" s="144"/>
      <c r="M23" s="145" t="s">
        <v>235</v>
      </c>
    </row>
    <row r="24" spans="1:13" s="63" customFormat="1" ht="47.25">
      <c r="A24" s="139">
        <v>10</v>
      </c>
      <c r="B24" s="62" t="s">
        <v>71</v>
      </c>
      <c r="C24" s="135" t="s">
        <v>104</v>
      </c>
      <c r="D24" s="135" t="s">
        <v>38</v>
      </c>
      <c r="E24" s="140" t="s">
        <v>16</v>
      </c>
      <c r="F24" s="141" t="s">
        <v>150</v>
      </c>
      <c r="G24" s="116">
        <v>30</v>
      </c>
      <c r="H24" s="142"/>
      <c r="I24" s="142"/>
      <c r="J24" s="142"/>
      <c r="K24" s="104">
        <v>133306.80000000002</v>
      </c>
      <c r="L24" s="144"/>
      <c r="M24" s="145" t="s">
        <v>221</v>
      </c>
    </row>
    <row r="25" spans="1:13" s="63" customFormat="1" ht="47.25">
      <c r="A25" s="139">
        <v>11</v>
      </c>
      <c r="B25" s="62" t="s">
        <v>27</v>
      </c>
      <c r="C25" s="135" t="s">
        <v>104</v>
      </c>
      <c r="D25" s="135" t="s">
        <v>38</v>
      </c>
      <c r="E25" s="140" t="s">
        <v>16</v>
      </c>
      <c r="F25" s="141" t="s">
        <v>150</v>
      </c>
      <c r="G25" s="116">
        <v>20</v>
      </c>
      <c r="H25" s="142"/>
      <c r="I25" s="142"/>
      <c r="J25" s="142"/>
      <c r="K25" s="104">
        <v>88871.20000000001</v>
      </c>
      <c r="L25" s="144"/>
      <c r="M25" s="145" t="s">
        <v>219</v>
      </c>
    </row>
    <row r="26" spans="1:13" s="63" customFormat="1" ht="47.25">
      <c r="A26" s="139">
        <v>12</v>
      </c>
      <c r="B26" s="62" t="s">
        <v>73</v>
      </c>
      <c r="C26" s="135" t="s">
        <v>104</v>
      </c>
      <c r="D26" s="135" t="s">
        <v>38</v>
      </c>
      <c r="E26" s="140" t="s">
        <v>16</v>
      </c>
      <c r="F26" s="141" t="s">
        <v>150</v>
      </c>
      <c r="G26" s="116">
        <v>10</v>
      </c>
      <c r="H26" s="142"/>
      <c r="I26" s="142"/>
      <c r="J26" s="142"/>
      <c r="K26" s="104">
        <v>44435.600000000006</v>
      </c>
      <c r="L26" s="144"/>
      <c r="M26" s="145" t="s">
        <v>151</v>
      </c>
    </row>
    <row r="27" spans="1:13" s="63" customFormat="1" ht="47.25">
      <c r="A27" s="139">
        <v>13</v>
      </c>
      <c r="B27" s="62" t="s">
        <v>75</v>
      </c>
      <c r="C27" s="135" t="s">
        <v>104</v>
      </c>
      <c r="D27" s="135" t="s">
        <v>38</v>
      </c>
      <c r="E27" s="140" t="s">
        <v>16</v>
      </c>
      <c r="F27" s="141" t="s">
        <v>150</v>
      </c>
      <c r="G27" s="116">
        <v>5</v>
      </c>
      <c r="H27" s="142"/>
      <c r="I27" s="142"/>
      <c r="J27" s="142"/>
      <c r="K27" s="104">
        <v>22217.800000000003</v>
      </c>
      <c r="L27" s="144"/>
      <c r="M27" s="145" t="s">
        <v>218</v>
      </c>
    </row>
    <row r="28" spans="1:13" ht="16.5" thickBot="1">
      <c r="A28" s="159"/>
      <c r="B28" s="160"/>
      <c r="C28" s="160"/>
      <c r="D28" s="160"/>
      <c r="E28" s="161" t="s">
        <v>10</v>
      </c>
      <c r="F28" s="161"/>
      <c r="G28" s="162">
        <f>SUM(G15:G27)</f>
        <v>2397</v>
      </c>
      <c r="H28" s="163">
        <f>SUM(I28:L28)</f>
        <v>6594428.63</v>
      </c>
      <c r="I28" s="162">
        <f>SUM(I15:I27)</f>
        <v>0</v>
      </c>
      <c r="J28" s="162">
        <f>SUM(J15:J27)</f>
        <v>0</v>
      </c>
      <c r="K28" s="162">
        <f>SUM(K15:K27)</f>
        <v>1044237.0000000001</v>
      </c>
      <c r="L28" s="162">
        <f>SUM(L15:L27)</f>
        <v>5550191.63</v>
      </c>
      <c r="M28" s="164"/>
    </row>
    <row r="29" spans="5:8" ht="15.75">
      <c r="E29" s="157"/>
      <c r="F29" s="158"/>
      <c r="G29" s="158"/>
      <c r="H29" s="59"/>
    </row>
    <row r="30" spans="5:11" ht="15.75">
      <c r="E30" s="157"/>
      <c r="F30" s="158"/>
      <c r="G30" s="181"/>
      <c r="H30" s="59"/>
      <c r="K30" s="132"/>
    </row>
    <row r="31" spans="1:12" ht="15.75">
      <c r="A31" s="64" t="s">
        <v>149</v>
      </c>
      <c r="B31" s="65"/>
      <c r="C31" s="64"/>
      <c r="D31" s="64"/>
      <c r="E31" s="64"/>
      <c r="F31" s="64"/>
      <c r="G31" s="64"/>
      <c r="H31" s="64"/>
      <c r="I31" s="64"/>
      <c r="J31" s="64"/>
      <c r="K31" s="64" t="s">
        <v>18</v>
      </c>
      <c r="L31" s="64"/>
    </row>
    <row r="32" spans="5:8" ht="12.75">
      <c r="E32" s="158"/>
      <c r="F32" s="158"/>
      <c r="G32" s="181"/>
      <c r="H32" s="158"/>
    </row>
    <row r="35" ht="12.75">
      <c r="F35" s="132"/>
    </row>
  </sheetData>
  <sheetProtection/>
  <mergeCells count="17">
    <mergeCell ref="A9:M9"/>
    <mergeCell ref="F13:F14"/>
    <mergeCell ref="A13:A14"/>
    <mergeCell ref="B13:B14"/>
    <mergeCell ref="C13:C14"/>
    <mergeCell ref="D13:D14"/>
    <mergeCell ref="E13:E14"/>
    <mergeCell ref="A1:K1"/>
    <mergeCell ref="A2:K2"/>
    <mergeCell ref="A3:K3"/>
    <mergeCell ref="A4:K4"/>
    <mergeCell ref="A5:K5"/>
    <mergeCell ref="G13:G14"/>
    <mergeCell ref="H13:L13"/>
    <mergeCell ref="A7:M7"/>
    <mergeCell ref="A8:M8"/>
    <mergeCell ref="A10:M10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6"/>
  <sheetViews>
    <sheetView view="pageBreakPreview" zoomScale="60" zoomScalePageLayoutView="0" workbookViewId="0" topLeftCell="A1">
      <selection activeCell="A1" sqref="A1:K5"/>
    </sheetView>
  </sheetViews>
  <sheetFormatPr defaultColWidth="9.00390625" defaultRowHeight="12.75"/>
  <cols>
    <col min="2" max="2" width="29.125" style="0" customWidth="1"/>
    <col min="3" max="3" width="26.75390625" style="0" customWidth="1"/>
    <col min="4" max="4" width="13.375" style="0" customWidth="1"/>
    <col min="5" max="5" width="13.625" style="0" customWidth="1"/>
    <col min="6" max="6" width="11.875" style="82" customWidth="1"/>
    <col min="7" max="7" width="12.125" style="0" bestFit="1" customWidth="1"/>
    <col min="8" max="8" width="12.875" style="0" customWidth="1"/>
    <col min="9" max="9" width="11.75390625" style="0" customWidth="1"/>
    <col min="10" max="10" width="11.25390625" style="0" bestFit="1" customWidth="1"/>
    <col min="11" max="11" width="11.625" style="0" customWidth="1"/>
    <col min="12" max="12" width="17.625" style="0" bestFit="1" customWidth="1"/>
  </cols>
  <sheetData>
    <row r="1" spans="1:13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213</v>
      </c>
      <c r="M1" s="171"/>
    </row>
    <row r="2" spans="1:13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spans="1:12" ht="15.75">
      <c r="A6" s="4"/>
      <c r="B6" s="4"/>
      <c r="C6" s="4"/>
      <c r="D6" s="4"/>
      <c r="E6" s="4"/>
      <c r="F6" s="132"/>
      <c r="G6" s="4"/>
      <c r="H6" s="4"/>
      <c r="I6" s="4"/>
      <c r="J6" s="4"/>
      <c r="K6" s="4"/>
      <c r="L6" s="15"/>
    </row>
    <row r="7" spans="1:13" ht="18.75">
      <c r="A7" s="232" t="s">
        <v>30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7"/>
    </row>
    <row r="8" spans="1:13" ht="18.75">
      <c r="A8" s="232" t="s">
        <v>179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8.75">
      <c r="A9" s="232" t="s">
        <v>136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ht="19.5" thickBot="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9"/>
    </row>
    <row r="11" spans="1:12" ht="15.75">
      <c r="A11" s="250" t="s">
        <v>0</v>
      </c>
      <c r="B11" s="244" t="s">
        <v>1</v>
      </c>
      <c r="C11" s="246" t="s">
        <v>13</v>
      </c>
      <c r="D11" s="246" t="s">
        <v>2</v>
      </c>
      <c r="E11" s="246" t="s">
        <v>3</v>
      </c>
      <c r="F11" s="277" t="s">
        <v>197</v>
      </c>
      <c r="G11" s="244" t="s">
        <v>128</v>
      </c>
      <c r="H11" s="244"/>
      <c r="I11" s="244"/>
      <c r="J11" s="244"/>
      <c r="K11" s="244"/>
      <c r="L11" s="248" t="s">
        <v>9</v>
      </c>
    </row>
    <row r="12" spans="1:12" ht="15.75">
      <c r="A12" s="251"/>
      <c r="B12" s="245"/>
      <c r="C12" s="247"/>
      <c r="D12" s="247"/>
      <c r="E12" s="247"/>
      <c r="F12" s="278"/>
      <c r="G12" s="114" t="s">
        <v>4</v>
      </c>
      <c r="H12" s="114" t="s">
        <v>5</v>
      </c>
      <c r="I12" s="114" t="s">
        <v>6</v>
      </c>
      <c r="J12" s="114" t="s">
        <v>7</v>
      </c>
      <c r="K12" s="114" t="s">
        <v>8</v>
      </c>
      <c r="L12" s="249"/>
    </row>
    <row r="13" spans="1:12" ht="51">
      <c r="A13" s="124">
        <v>1</v>
      </c>
      <c r="B13" s="62" t="s">
        <v>176</v>
      </c>
      <c r="C13" s="84" t="s">
        <v>180</v>
      </c>
      <c r="D13" s="131" t="s">
        <v>196</v>
      </c>
      <c r="E13" s="9" t="s">
        <v>16</v>
      </c>
      <c r="F13" s="133">
        <v>170</v>
      </c>
      <c r="G13" s="134">
        <f>H13+I13+J13+K13</f>
        <v>1667.9889999999998</v>
      </c>
      <c r="H13" s="134"/>
      <c r="I13" s="134">
        <f>(F13*1.48*2.5)*1.18</f>
        <v>742.2199999999999</v>
      </c>
      <c r="J13" s="134">
        <f>(F13*1.48*3)*1.18</f>
        <v>890.6639999999999</v>
      </c>
      <c r="K13" s="134">
        <f>(F13*0.07*2.5)*1.18</f>
        <v>35.105</v>
      </c>
      <c r="L13" s="129"/>
    </row>
    <row r="14" spans="1:12" ht="51">
      <c r="A14" s="124">
        <v>2</v>
      </c>
      <c r="B14" s="62" t="s">
        <v>19</v>
      </c>
      <c r="C14" s="84" t="s">
        <v>180</v>
      </c>
      <c r="D14" s="131" t="s">
        <v>196</v>
      </c>
      <c r="E14" s="9" t="s">
        <v>16</v>
      </c>
      <c r="F14" s="133">
        <v>280</v>
      </c>
      <c r="G14" s="134">
        <f aca="true" t="shared" si="0" ref="G14:G42">H14+I14+J14+K14</f>
        <v>2747.276</v>
      </c>
      <c r="H14" s="134"/>
      <c r="I14" s="134">
        <f aca="true" t="shared" si="1" ref="I14:I42">(F14*1.48*2.5)*1.18</f>
        <v>1222.48</v>
      </c>
      <c r="J14" s="134">
        <f aca="true" t="shared" si="2" ref="J14:J42">(F14*1.48*3)*1.18</f>
        <v>1466.9759999999997</v>
      </c>
      <c r="K14" s="134">
        <f aca="true" t="shared" si="3" ref="K14:K42">(F14*0.07*2.5)*1.18</f>
        <v>57.82</v>
      </c>
      <c r="L14" s="125"/>
    </row>
    <row r="15" spans="1:12" ht="51">
      <c r="A15" s="124">
        <v>3</v>
      </c>
      <c r="B15" s="62" t="s">
        <v>61</v>
      </c>
      <c r="C15" s="84" t="s">
        <v>180</v>
      </c>
      <c r="D15" s="131" t="s">
        <v>196</v>
      </c>
      <c r="E15" s="9" t="s">
        <v>16</v>
      </c>
      <c r="F15" s="133">
        <v>480</v>
      </c>
      <c r="G15" s="134">
        <f t="shared" si="0"/>
        <v>4709.615999999999</v>
      </c>
      <c r="H15" s="134"/>
      <c r="I15" s="134">
        <f t="shared" si="1"/>
        <v>2095.68</v>
      </c>
      <c r="J15" s="134">
        <f t="shared" si="2"/>
        <v>2514.816</v>
      </c>
      <c r="K15" s="134">
        <f t="shared" si="3"/>
        <v>99.11999999999999</v>
      </c>
      <c r="L15" s="125"/>
    </row>
    <row r="16" spans="1:12" ht="51">
      <c r="A16" s="124">
        <v>4</v>
      </c>
      <c r="B16" s="62" t="s">
        <v>63</v>
      </c>
      <c r="C16" s="84" t="s">
        <v>180</v>
      </c>
      <c r="D16" s="131" t="s">
        <v>196</v>
      </c>
      <c r="E16" s="9" t="s">
        <v>16</v>
      </c>
      <c r="F16" s="133">
        <v>20</v>
      </c>
      <c r="G16" s="134">
        <f t="shared" si="0"/>
        <v>196.23399999999998</v>
      </c>
      <c r="H16" s="134"/>
      <c r="I16" s="134">
        <f t="shared" si="1"/>
        <v>87.32</v>
      </c>
      <c r="J16" s="134">
        <f t="shared" si="2"/>
        <v>104.784</v>
      </c>
      <c r="K16" s="134">
        <f t="shared" si="3"/>
        <v>4.13</v>
      </c>
      <c r="L16" s="125"/>
    </row>
    <row r="17" spans="1:12" ht="51">
      <c r="A17" s="124">
        <v>5</v>
      </c>
      <c r="B17" s="62" t="s">
        <v>64</v>
      </c>
      <c r="C17" s="84" t="s">
        <v>180</v>
      </c>
      <c r="D17" s="131" t="s">
        <v>196</v>
      </c>
      <c r="E17" s="9" t="s">
        <v>16</v>
      </c>
      <c r="F17" s="133">
        <v>80</v>
      </c>
      <c r="G17" s="134">
        <f t="shared" si="0"/>
        <v>784.9359999999999</v>
      </c>
      <c r="H17" s="134"/>
      <c r="I17" s="134">
        <f t="shared" si="1"/>
        <v>349.28</v>
      </c>
      <c r="J17" s="134">
        <f t="shared" si="2"/>
        <v>419.136</v>
      </c>
      <c r="K17" s="134">
        <f t="shared" si="3"/>
        <v>16.52</v>
      </c>
      <c r="L17" s="125"/>
    </row>
    <row r="18" spans="1:12" ht="51">
      <c r="A18" s="124">
        <v>6</v>
      </c>
      <c r="B18" s="62" t="s">
        <v>106</v>
      </c>
      <c r="C18" s="84" t="s">
        <v>180</v>
      </c>
      <c r="D18" s="131" t="s">
        <v>196</v>
      </c>
      <c r="E18" s="9" t="s">
        <v>16</v>
      </c>
      <c r="F18" s="133">
        <v>250</v>
      </c>
      <c r="G18" s="134">
        <f t="shared" si="0"/>
        <v>2452.925</v>
      </c>
      <c r="H18" s="134"/>
      <c r="I18" s="134">
        <f t="shared" si="1"/>
        <v>1091.5</v>
      </c>
      <c r="J18" s="134">
        <f t="shared" si="2"/>
        <v>1309.8</v>
      </c>
      <c r="K18" s="134">
        <f t="shared" si="3"/>
        <v>51.625</v>
      </c>
      <c r="L18" s="125"/>
    </row>
    <row r="19" spans="1:12" ht="51">
      <c r="A19" s="124">
        <v>7</v>
      </c>
      <c r="B19" s="108" t="s">
        <v>181</v>
      </c>
      <c r="C19" s="84" t="s">
        <v>180</v>
      </c>
      <c r="D19" s="131" t="s">
        <v>196</v>
      </c>
      <c r="E19" s="9" t="s">
        <v>16</v>
      </c>
      <c r="F19" s="133">
        <v>60</v>
      </c>
      <c r="G19" s="134">
        <f t="shared" si="0"/>
        <v>588.7019999999999</v>
      </c>
      <c r="H19" s="134"/>
      <c r="I19" s="134">
        <f t="shared" si="1"/>
        <v>261.96</v>
      </c>
      <c r="J19" s="134">
        <f t="shared" si="2"/>
        <v>314.352</v>
      </c>
      <c r="K19" s="134">
        <f t="shared" si="3"/>
        <v>12.389999999999999</v>
      </c>
      <c r="L19" s="125"/>
    </row>
    <row r="20" spans="1:12" ht="51">
      <c r="A20" s="124">
        <v>8</v>
      </c>
      <c r="B20" s="108" t="s">
        <v>167</v>
      </c>
      <c r="C20" s="84" t="s">
        <v>180</v>
      </c>
      <c r="D20" s="131" t="s">
        <v>196</v>
      </c>
      <c r="E20" s="9" t="s">
        <v>16</v>
      </c>
      <c r="F20" s="133">
        <v>70</v>
      </c>
      <c r="G20" s="134">
        <f t="shared" si="0"/>
        <v>686.819</v>
      </c>
      <c r="H20" s="134"/>
      <c r="I20" s="134">
        <f t="shared" si="1"/>
        <v>305.62</v>
      </c>
      <c r="J20" s="134">
        <f t="shared" si="2"/>
        <v>366.7439999999999</v>
      </c>
      <c r="K20" s="134">
        <f t="shared" si="3"/>
        <v>14.455</v>
      </c>
      <c r="L20" s="125"/>
    </row>
    <row r="21" spans="1:12" ht="51">
      <c r="A21" s="124">
        <v>9</v>
      </c>
      <c r="B21" s="108" t="s">
        <v>182</v>
      </c>
      <c r="C21" s="84" t="s">
        <v>180</v>
      </c>
      <c r="D21" s="131" t="s">
        <v>196</v>
      </c>
      <c r="E21" s="9" t="s">
        <v>16</v>
      </c>
      <c r="F21" s="133">
        <v>30</v>
      </c>
      <c r="G21" s="134">
        <f t="shared" si="0"/>
        <v>294.35099999999994</v>
      </c>
      <c r="H21" s="134"/>
      <c r="I21" s="134">
        <f t="shared" si="1"/>
        <v>130.98</v>
      </c>
      <c r="J21" s="134">
        <f t="shared" si="2"/>
        <v>157.176</v>
      </c>
      <c r="K21" s="134">
        <f t="shared" si="3"/>
        <v>6.194999999999999</v>
      </c>
      <c r="L21" s="125"/>
    </row>
    <row r="22" spans="1:12" ht="51">
      <c r="A22" s="124">
        <v>10</v>
      </c>
      <c r="B22" s="108" t="s">
        <v>183</v>
      </c>
      <c r="C22" s="84" t="s">
        <v>180</v>
      </c>
      <c r="D22" s="131" t="s">
        <v>196</v>
      </c>
      <c r="E22" s="9" t="s">
        <v>16</v>
      </c>
      <c r="F22" s="133">
        <v>730</v>
      </c>
      <c r="G22" s="134">
        <f t="shared" si="0"/>
        <v>7162.541</v>
      </c>
      <c r="H22" s="134"/>
      <c r="I22" s="134">
        <f t="shared" si="1"/>
        <v>3187.18</v>
      </c>
      <c r="J22" s="134">
        <f t="shared" si="2"/>
        <v>3824.616</v>
      </c>
      <c r="K22" s="134">
        <f t="shared" si="3"/>
        <v>150.745</v>
      </c>
      <c r="L22" s="125"/>
    </row>
    <row r="23" spans="1:12" ht="51">
      <c r="A23" s="124">
        <v>11</v>
      </c>
      <c r="B23" s="108" t="s">
        <v>184</v>
      </c>
      <c r="C23" s="84" t="s">
        <v>180</v>
      </c>
      <c r="D23" s="131" t="s">
        <v>196</v>
      </c>
      <c r="E23" s="9" t="s">
        <v>16</v>
      </c>
      <c r="F23" s="133">
        <v>370</v>
      </c>
      <c r="G23" s="134">
        <f t="shared" si="0"/>
        <v>3630.329</v>
      </c>
      <c r="H23" s="134"/>
      <c r="I23" s="134">
        <f t="shared" si="1"/>
        <v>1615.4199999999998</v>
      </c>
      <c r="J23" s="134">
        <f t="shared" si="2"/>
        <v>1938.5040000000001</v>
      </c>
      <c r="K23" s="134">
        <f t="shared" si="3"/>
        <v>76.405</v>
      </c>
      <c r="L23" s="125"/>
    </row>
    <row r="24" spans="1:12" ht="51">
      <c r="A24" s="124">
        <v>12</v>
      </c>
      <c r="B24" s="108" t="s">
        <v>168</v>
      </c>
      <c r="C24" s="84" t="s">
        <v>180</v>
      </c>
      <c r="D24" s="131" t="s">
        <v>196</v>
      </c>
      <c r="E24" s="9" t="s">
        <v>16</v>
      </c>
      <c r="F24" s="133">
        <v>570</v>
      </c>
      <c r="G24" s="134">
        <f t="shared" si="0"/>
        <v>5592.669</v>
      </c>
      <c r="H24" s="134"/>
      <c r="I24" s="134">
        <f t="shared" si="1"/>
        <v>2488.62</v>
      </c>
      <c r="J24" s="134">
        <f t="shared" si="2"/>
        <v>2986.344</v>
      </c>
      <c r="K24" s="134">
        <f t="shared" si="3"/>
        <v>117.70500000000001</v>
      </c>
      <c r="L24" s="125"/>
    </row>
    <row r="25" spans="1:12" ht="51">
      <c r="A25" s="124">
        <v>13</v>
      </c>
      <c r="B25" s="108" t="s">
        <v>156</v>
      </c>
      <c r="C25" s="84" t="s">
        <v>180</v>
      </c>
      <c r="D25" s="131" t="s">
        <v>196</v>
      </c>
      <c r="E25" s="9" t="s">
        <v>16</v>
      </c>
      <c r="F25" s="133">
        <v>370</v>
      </c>
      <c r="G25" s="134">
        <f t="shared" si="0"/>
        <v>3630.329</v>
      </c>
      <c r="H25" s="134"/>
      <c r="I25" s="134">
        <f t="shared" si="1"/>
        <v>1615.4199999999998</v>
      </c>
      <c r="J25" s="134">
        <f t="shared" si="2"/>
        <v>1938.5040000000001</v>
      </c>
      <c r="K25" s="134">
        <f t="shared" si="3"/>
        <v>76.405</v>
      </c>
      <c r="L25" s="125"/>
    </row>
    <row r="26" spans="1:12" ht="51">
      <c r="A26" s="124">
        <v>14</v>
      </c>
      <c r="B26" s="108" t="s">
        <v>185</v>
      </c>
      <c r="C26" s="84" t="s">
        <v>180</v>
      </c>
      <c r="D26" s="131" t="s">
        <v>196</v>
      </c>
      <c r="E26" s="9" t="s">
        <v>16</v>
      </c>
      <c r="F26" s="133">
        <v>190</v>
      </c>
      <c r="G26" s="134">
        <f t="shared" si="0"/>
        <v>1864.2229999999997</v>
      </c>
      <c r="H26" s="134"/>
      <c r="I26" s="134">
        <f t="shared" si="1"/>
        <v>829.54</v>
      </c>
      <c r="J26" s="134">
        <f t="shared" si="2"/>
        <v>995.4479999999999</v>
      </c>
      <c r="K26" s="134">
        <f t="shared" si="3"/>
        <v>39.235</v>
      </c>
      <c r="L26" s="125"/>
    </row>
    <row r="27" spans="1:12" ht="51">
      <c r="A27" s="124">
        <v>15</v>
      </c>
      <c r="B27" s="108" t="s">
        <v>170</v>
      </c>
      <c r="C27" s="84" t="s">
        <v>180</v>
      </c>
      <c r="D27" s="131" t="s">
        <v>196</v>
      </c>
      <c r="E27" s="9" t="s">
        <v>16</v>
      </c>
      <c r="F27" s="133">
        <v>470</v>
      </c>
      <c r="G27" s="134">
        <f t="shared" si="0"/>
        <v>4611.499</v>
      </c>
      <c r="H27" s="134"/>
      <c r="I27" s="134">
        <f t="shared" si="1"/>
        <v>2052.02</v>
      </c>
      <c r="J27" s="134">
        <f t="shared" si="2"/>
        <v>2462.424</v>
      </c>
      <c r="K27" s="134">
        <f t="shared" si="3"/>
        <v>97.055</v>
      </c>
      <c r="L27" s="125"/>
    </row>
    <row r="28" spans="1:12" ht="51">
      <c r="A28" s="124">
        <v>16</v>
      </c>
      <c r="B28" s="108" t="s">
        <v>195</v>
      </c>
      <c r="C28" s="84" t="s">
        <v>180</v>
      </c>
      <c r="D28" s="131" t="s">
        <v>196</v>
      </c>
      <c r="E28" s="9" t="s">
        <v>16</v>
      </c>
      <c r="F28" s="133">
        <v>150</v>
      </c>
      <c r="G28" s="134">
        <f t="shared" si="0"/>
        <v>1471.7549999999999</v>
      </c>
      <c r="H28" s="134"/>
      <c r="I28" s="134">
        <f t="shared" si="1"/>
        <v>654.9</v>
      </c>
      <c r="J28" s="134">
        <f t="shared" si="2"/>
        <v>785.88</v>
      </c>
      <c r="K28" s="134">
        <f t="shared" si="3"/>
        <v>30.975</v>
      </c>
      <c r="L28" s="125"/>
    </row>
    <row r="29" spans="1:12" ht="51">
      <c r="A29" s="124">
        <v>17</v>
      </c>
      <c r="B29" s="108" t="s">
        <v>194</v>
      </c>
      <c r="C29" s="84" t="s">
        <v>180</v>
      </c>
      <c r="D29" s="131" t="s">
        <v>196</v>
      </c>
      <c r="E29" s="9" t="s">
        <v>16</v>
      </c>
      <c r="F29" s="133">
        <v>440</v>
      </c>
      <c r="G29" s="134">
        <f t="shared" si="0"/>
        <v>4317.148</v>
      </c>
      <c r="H29" s="134"/>
      <c r="I29" s="134">
        <f t="shared" si="1"/>
        <v>1921.04</v>
      </c>
      <c r="J29" s="134">
        <f t="shared" si="2"/>
        <v>2305.248</v>
      </c>
      <c r="K29" s="134">
        <f t="shared" si="3"/>
        <v>90.86000000000001</v>
      </c>
      <c r="L29" s="125"/>
    </row>
    <row r="30" spans="1:12" ht="51">
      <c r="A30" s="124">
        <v>18</v>
      </c>
      <c r="B30" s="108" t="s">
        <v>193</v>
      </c>
      <c r="C30" s="84" t="s">
        <v>180</v>
      </c>
      <c r="D30" s="131" t="s">
        <v>196</v>
      </c>
      <c r="E30" s="9" t="s">
        <v>16</v>
      </c>
      <c r="F30" s="133">
        <v>80</v>
      </c>
      <c r="G30" s="134">
        <f t="shared" si="0"/>
        <v>784.9359999999999</v>
      </c>
      <c r="H30" s="134"/>
      <c r="I30" s="134">
        <f t="shared" si="1"/>
        <v>349.28</v>
      </c>
      <c r="J30" s="134">
        <f t="shared" si="2"/>
        <v>419.136</v>
      </c>
      <c r="K30" s="134">
        <f t="shared" si="3"/>
        <v>16.52</v>
      </c>
      <c r="L30" s="130"/>
    </row>
    <row r="31" spans="1:12" ht="51">
      <c r="A31" s="124">
        <v>19</v>
      </c>
      <c r="B31" s="108" t="s">
        <v>189</v>
      </c>
      <c r="C31" s="84" t="s">
        <v>180</v>
      </c>
      <c r="D31" s="131" t="s">
        <v>196</v>
      </c>
      <c r="E31" s="9" t="s">
        <v>16</v>
      </c>
      <c r="F31" s="133">
        <v>80</v>
      </c>
      <c r="G31" s="134">
        <f t="shared" si="0"/>
        <v>784.9359999999999</v>
      </c>
      <c r="H31" s="134"/>
      <c r="I31" s="134">
        <f t="shared" si="1"/>
        <v>349.28</v>
      </c>
      <c r="J31" s="134">
        <f t="shared" si="2"/>
        <v>419.136</v>
      </c>
      <c r="K31" s="134">
        <f t="shared" si="3"/>
        <v>16.52</v>
      </c>
      <c r="L31" s="130"/>
    </row>
    <row r="32" spans="1:12" ht="51">
      <c r="A32" s="124">
        <v>20</v>
      </c>
      <c r="B32" s="108" t="s">
        <v>190</v>
      </c>
      <c r="C32" s="84" t="s">
        <v>180</v>
      </c>
      <c r="D32" s="131" t="s">
        <v>196</v>
      </c>
      <c r="E32" s="9" t="s">
        <v>16</v>
      </c>
      <c r="F32" s="133">
        <v>110</v>
      </c>
      <c r="G32" s="134">
        <f t="shared" si="0"/>
        <v>1079.287</v>
      </c>
      <c r="H32" s="134"/>
      <c r="I32" s="134">
        <f t="shared" si="1"/>
        <v>480.26</v>
      </c>
      <c r="J32" s="134">
        <f t="shared" si="2"/>
        <v>576.312</v>
      </c>
      <c r="K32" s="134">
        <f t="shared" si="3"/>
        <v>22.715000000000003</v>
      </c>
      <c r="L32" s="130"/>
    </row>
    <row r="33" spans="1:12" ht="51">
      <c r="A33" s="124">
        <v>21</v>
      </c>
      <c r="B33" s="108" t="s">
        <v>191</v>
      </c>
      <c r="C33" s="84" t="s">
        <v>180</v>
      </c>
      <c r="D33" s="131" t="s">
        <v>196</v>
      </c>
      <c r="E33" s="9" t="s">
        <v>16</v>
      </c>
      <c r="F33" s="133">
        <v>50</v>
      </c>
      <c r="G33" s="134">
        <f t="shared" si="0"/>
        <v>490.585</v>
      </c>
      <c r="H33" s="134"/>
      <c r="I33" s="134">
        <f t="shared" si="1"/>
        <v>218.29999999999998</v>
      </c>
      <c r="J33" s="134">
        <f t="shared" si="2"/>
        <v>261.96</v>
      </c>
      <c r="K33" s="134">
        <f t="shared" si="3"/>
        <v>10.325000000000001</v>
      </c>
      <c r="L33" s="130"/>
    </row>
    <row r="34" spans="1:12" ht="51">
      <c r="A34" s="124">
        <v>22</v>
      </c>
      <c r="B34" s="108" t="s">
        <v>192</v>
      </c>
      <c r="C34" s="84" t="s">
        <v>180</v>
      </c>
      <c r="D34" s="131" t="s">
        <v>196</v>
      </c>
      <c r="E34" s="9" t="s">
        <v>16</v>
      </c>
      <c r="F34" s="133">
        <v>30</v>
      </c>
      <c r="G34" s="134">
        <f t="shared" si="0"/>
        <v>294.35099999999994</v>
      </c>
      <c r="H34" s="134"/>
      <c r="I34" s="134">
        <f t="shared" si="1"/>
        <v>130.98</v>
      </c>
      <c r="J34" s="134">
        <f t="shared" si="2"/>
        <v>157.176</v>
      </c>
      <c r="K34" s="134">
        <f t="shared" si="3"/>
        <v>6.194999999999999</v>
      </c>
      <c r="L34" s="130"/>
    </row>
    <row r="35" spans="1:12" ht="51">
      <c r="A35" s="124">
        <v>23</v>
      </c>
      <c r="B35" s="108" t="s">
        <v>198</v>
      </c>
      <c r="C35" s="84" t="s">
        <v>180</v>
      </c>
      <c r="D35" s="131" t="s">
        <v>196</v>
      </c>
      <c r="E35" s="9" t="s">
        <v>16</v>
      </c>
      <c r="F35" s="133">
        <v>640</v>
      </c>
      <c r="G35" s="134">
        <f t="shared" si="0"/>
        <v>6279.487999999999</v>
      </c>
      <c r="H35" s="134"/>
      <c r="I35" s="134">
        <f t="shared" si="1"/>
        <v>2794.24</v>
      </c>
      <c r="J35" s="134">
        <f t="shared" si="2"/>
        <v>3353.088</v>
      </c>
      <c r="K35" s="134">
        <f t="shared" si="3"/>
        <v>132.16</v>
      </c>
      <c r="L35" s="125"/>
    </row>
    <row r="36" spans="1:12" ht="51">
      <c r="A36" s="124">
        <v>24</v>
      </c>
      <c r="B36" s="108" t="s">
        <v>199</v>
      </c>
      <c r="C36" s="84" t="s">
        <v>180</v>
      </c>
      <c r="D36" s="131" t="s">
        <v>196</v>
      </c>
      <c r="E36" s="9" t="s">
        <v>16</v>
      </c>
      <c r="F36" s="133">
        <v>80</v>
      </c>
      <c r="G36" s="134">
        <f t="shared" si="0"/>
        <v>784.9359999999999</v>
      </c>
      <c r="H36" s="134"/>
      <c r="I36" s="134">
        <f t="shared" si="1"/>
        <v>349.28</v>
      </c>
      <c r="J36" s="134">
        <f t="shared" si="2"/>
        <v>419.136</v>
      </c>
      <c r="K36" s="134">
        <f t="shared" si="3"/>
        <v>16.52</v>
      </c>
      <c r="L36" s="125"/>
    </row>
    <row r="37" spans="1:12" ht="51">
      <c r="A37" s="124">
        <v>25</v>
      </c>
      <c r="B37" s="108" t="s">
        <v>186</v>
      </c>
      <c r="C37" s="84" t="s">
        <v>180</v>
      </c>
      <c r="D37" s="131" t="s">
        <v>196</v>
      </c>
      <c r="E37" s="9" t="s">
        <v>16</v>
      </c>
      <c r="F37" s="133">
        <v>20</v>
      </c>
      <c r="G37" s="134">
        <f t="shared" si="0"/>
        <v>196.23399999999998</v>
      </c>
      <c r="H37" s="134"/>
      <c r="I37" s="134">
        <f t="shared" si="1"/>
        <v>87.32</v>
      </c>
      <c r="J37" s="134">
        <f t="shared" si="2"/>
        <v>104.784</v>
      </c>
      <c r="K37" s="134">
        <f t="shared" si="3"/>
        <v>4.13</v>
      </c>
      <c r="L37" s="125"/>
    </row>
    <row r="38" spans="1:12" ht="51">
      <c r="A38" s="124">
        <v>26</v>
      </c>
      <c r="B38" s="108" t="s">
        <v>200</v>
      </c>
      <c r="C38" s="84" t="s">
        <v>180</v>
      </c>
      <c r="D38" s="131" t="s">
        <v>196</v>
      </c>
      <c r="E38" s="9" t="s">
        <v>16</v>
      </c>
      <c r="F38" s="133">
        <f>90+140</f>
        <v>230</v>
      </c>
      <c r="G38" s="134">
        <f t="shared" si="0"/>
        <v>2256.691</v>
      </c>
      <c r="H38" s="134"/>
      <c r="I38" s="134">
        <f t="shared" si="1"/>
        <v>1004.18</v>
      </c>
      <c r="J38" s="134">
        <f t="shared" si="2"/>
        <v>1205.0159999999998</v>
      </c>
      <c r="K38" s="134">
        <f t="shared" si="3"/>
        <v>47.495</v>
      </c>
      <c r="L38" s="125"/>
    </row>
    <row r="39" spans="1:12" ht="51">
      <c r="A39" s="124">
        <v>27</v>
      </c>
      <c r="B39" s="108" t="s">
        <v>188</v>
      </c>
      <c r="C39" s="84" t="s">
        <v>180</v>
      </c>
      <c r="D39" s="131" t="s">
        <v>196</v>
      </c>
      <c r="E39" s="9" t="s">
        <v>16</v>
      </c>
      <c r="F39" s="133">
        <v>80</v>
      </c>
      <c r="G39" s="134">
        <f t="shared" si="0"/>
        <v>784.9359999999999</v>
      </c>
      <c r="H39" s="134"/>
      <c r="I39" s="134">
        <f t="shared" si="1"/>
        <v>349.28</v>
      </c>
      <c r="J39" s="134">
        <f t="shared" si="2"/>
        <v>419.136</v>
      </c>
      <c r="K39" s="134">
        <f t="shared" si="3"/>
        <v>16.52</v>
      </c>
      <c r="L39" s="130"/>
    </row>
    <row r="40" spans="1:12" ht="51">
      <c r="A40" s="124">
        <v>28</v>
      </c>
      <c r="B40" s="108" t="s">
        <v>178</v>
      </c>
      <c r="C40" s="84" t="s">
        <v>180</v>
      </c>
      <c r="D40" s="131" t="s">
        <v>196</v>
      </c>
      <c r="E40" s="9" t="s">
        <v>16</v>
      </c>
      <c r="F40" s="133">
        <v>360</v>
      </c>
      <c r="G40" s="134">
        <f t="shared" si="0"/>
        <v>3532.212</v>
      </c>
      <c r="H40" s="134"/>
      <c r="I40" s="134">
        <f t="shared" si="1"/>
        <v>1571.76</v>
      </c>
      <c r="J40" s="134">
        <f t="shared" si="2"/>
        <v>1886.1119999999999</v>
      </c>
      <c r="K40" s="134">
        <f t="shared" si="3"/>
        <v>74.34</v>
      </c>
      <c r="L40" s="130"/>
    </row>
    <row r="41" spans="1:12" ht="51">
      <c r="A41" s="124">
        <v>29</v>
      </c>
      <c r="B41" s="108" t="s">
        <v>187</v>
      </c>
      <c r="C41" s="84" t="s">
        <v>180</v>
      </c>
      <c r="D41" s="131" t="s">
        <v>196</v>
      </c>
      <c r="E41" s="9" t="s">
        <v>16</v>
      </c>
      <c r="F41" s="133">
        <v>670</v>
      </c>
      <c r="G41" s="134">
        <f t="shared" si="0"/>
        <v>6573.839</v>
      </c>
      <c r="H41" s="134"/>
      <c r="I41" s="134">
        <f t="shared" si="1"/>
        <v>2925.22</v>
      </c>
      <c r="J41" s="134">
        <f t="shared" si="2"/>
        <v>3510.264</v>
      </c>
      <c r="K41" s="134">
        <f t="shared" si="3"/>
        <v>138.35500000000002</v>
      </c>
      <c r="L41" s="130"/>
    </row>
    <row r="42" spans="1:12" ht="51">
      <c r="A42" s="124">
        <v>30</v>
      </c>
      <c r="B42" s="108" t="s">
        <v>165</v>
      </c>
      <c r="C42" s="84" t="s">
        <v>180</v>
      </c>
      <c r="D42" s="131" t="s">
        <v>196</v>
      </c>
      <c r="E42" s="9" t="s">
        <v>16</v>
      </c>
      <c r="F42" s="133">
        <v>270</v>
      </c>
      <c r="G42" s="134">
        <f t="shared" si="0"/>
        <v>2649.159</v>
      </c>
      <c r="H42" s="134"/>
      <c r="I42" s="134">
        <f t="shared" si="1"/>
        <v>1178.82</v>
      </c>
      <c r="J42" s="134">
        <f t="shared" si="2"/>
        <v>1414.584</v>
      </c>
      <c r="K42" s="134">
        <f t="shared" si="3"/>
        <v>55.755</v>
      </c>
      <c r="L42" s="130"/>
    </row>
    <row r="43" spans="1:12" ht="16.5" thickBot="1">
      <c r="A43" s="126"/>
      <c r="B43" s="53"/>
      <c r="C43" s="53"/>
      <c r="D43" s="53"/>
      <c r="E43" s="54" t="s">
        <v>10</v>
      </c>
      <c r="F43" s="28">
        <f>SUM(F13:F42)</f>
        <v>7430</v>
      </c>
      <c r="G43" s="28">
        <v>70200</v>
      </c>
      <c r="H43" s="28">
        <f>ROUND(SUM(H13:H42),0)</f>
        <v>0</v>
      </c>
      <c r="I43" s="28">
        <f>ROUNDUP(SUM(I13:I42),1)+0.1</f>
        <v>32439.499999999996</v>
      </c>
      <c r="J43" s="28">
        <f>ROUNDUP(SUM(J13:J42),1)+0.2</f>
        <v>38927.49999999999</v>
      </c>
      <c r="K43" s="28">
        <f>ROUNDUP(SUM(K13:K42),1)+0.2</f>
        <v>1534.5</v>
      </c>
      <c r="L43" s="25"/>
    </row>
    <row r="46" spans="2:12" ht="18.75">
      <c r="B46" s="21" t="s">
        <v>149</v>
      </c>
      <c r="C46" s="22"/>
      <c r="D46" s="21"/>
      <c r="E46" s="21"/>
      <c r="F46" s="21"/>
      <c r="G46" s="21"/>
      <c r="H46" s="21"/>
      <c r="I46" s="21"/>
      <c r="J46" s="21"/>
      <c r="K46" s="21" t="s">
        <v>18</v>
      </c>
      <c r="L46" s="21"/>
    </row>
  </sheetData>
  <sheetProtection/>
  <mergeCells count="17">
    <mergeCell ref="L11:L12"/>
    <mergeCell ref="A7:L7"/>
    <mergeCell ref="A8:M8"/>
    <mergeCell ref="A9:M9"/>
    <mergeCell ref="A10:L10"/>
    <mergeCell ref="A11:A12"/>
    <mergeCell ref="B11:B12"/>
    <mergeCell ref="C11:C12"/>
    <mergeCell ref="D11:D12"/>
    <mergeCell ref="E11:E12"/>
    <mergeCell ref="A1:K1"/>
    <mergeCell ref="A2:K2"/>
    <mergeCell ref="A3:K3"/>
    <mergeCell ref="A4:K4"/>
    <mergeCell ref="A5:K5"/>
    <mergeCell ref="F11:F12"/>
    <mergeCell ref="G11:K1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view="pageBreakPreview" zoomScale="60" zoomScalePageLayoutView="0" workbookViewId="0" topLeftCell="A1">
      <selection activeCell="A1" sqref="A1:K6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33.875" style="0" customWidth="1"/>
    <col min="4" max="4" width="17.75390625" style="0" customWidth="1"/>
    <col min="5" max="5" width="18.875" style="0" customWidth="1"/>
    <col min="6" max="6" width="9.75390625" style="0" customWidth="1"/>
    <col min="7" max="7" width="15.75390625" style="0" customWidth="1"/>
    <col min="8" max="8" width="12.875" style="0" customWidth="1"/>
    <col min="9" max="9" width="14.875" style="0" customWidth="1"/>
    <col min="10" max="10" width="12.375" style="0" customWidth="1"/>
    <col min="11" max="11" width="13.75390625" style="0" customWidth="1"/>
    <col min="12" max="12" width="16.875" style="0" customWidth="1"/>
  </cols>
  <sheetData>
    <row r="1" spans="1:13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207</v>
      </c>
      <c r="M1" s="171"/>
    </row>
    <row r="2" spans="1:13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"/>
    </row>
    <row r="8" spans="1:12" ht="18.75">
      <c r="A8" s="252" t="s">
        <v>30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9.5" thickBot="1">
      <c r="A9" s="252" t="s">
        <v>129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16.5" thickBot="1">
      <c r="A10" s="279" t="s">
        <v>0</v>
      </c>
      <c r="B10" s="281" t="s">
        <v>88</v>
      </c>
      <c r="C10" s="279" t="s">
        <v>92</v>
      </c>
      <c r="D10" s="279" t="s">
        <v>2</v>
      </c>
      <c r="E10" s="283" t="s">
        <v>3</v>
      </c>
      <c r="F10" s="279" t="s">
        <v>11</v>
      </c>
      <c r="G10" s="285" t="s">
        <v>128</v>
      </c>
      <c r="H10" s="286"/>
      <c r="I10" s="286"/>
      <c r="J10" s="286"/>
      <c r="K10" s="287"/>
      <c r="L10" s="281" t="s">
        <v>9</v>
      </c>
    </row>
    <row r="11" spans="1:12" ht="16.5" thickBot="1">
      <c r="A11" s="280"/>
      <c r="B11" s="282"/>
      <c r="C11" s="280"/>
      <c r="D11" s="280"/>
      <c r="E11" s="284"/>
      <c r="F11" s="280"/>
      <c r="G11" s="77" t="s">
        <v>4</v>
      </c>
      <c r="H11" s="77" t="s">
        <v>5</v>
      </c>
      <c r="I11" s="77" t="s">
        <v>6</v>
      </c>
      <c r="J11" s="77" t="s">
        <v>7</v>
      </c>
      <c r="K11" s="77" t="s">
        <v>8</v>
      </c>
      <c r="L11" s="282"/>
    </row>
    <row r="12" spans="1:12" ht="31.5">
      <c r="A12" s="46">
        <v>1</v>
      </c>
      <c r="B12" s="79" t="s">
        <v>90</v>
      </c>
      <c r="C12" s="79" t="s">
        <v>91</v>
      </c>
      <c r="D12" s="74" t="s">
        <v>12</v>
      </c>
      <c r="E12" s="9" t="s">
        <v>89</v>
      </c>
      <c r="F12" s="9"/>
      <c r="G12" s="78">
        <f>SUM(H12:K12)</f>
        <v>75061.91</v>
      </c>
      <c r="H12" s="80"/>
      <c r="I12" s="104">
        <v>28471.76</v>
      </c>
      <c r="J12" s="104">
        <v>46590.15</v>
      </c>
      <c r="K12" s="78"/>
      <c r="L12" s="47"/>
    </row>
    <row r="13" spans="1:12" ht="47.25">
      <c r="A13" s="9">
        <v>2</v>
      </c>
      <c r="B13" s="79" t="s">
        <v>141</v>
      </c>
      <c r="C13" s="79" t="s">
        <v>142</v>
      </c>
      <c r="D13" s="9" t="s">
        <v>12</v>
      </c>
      <c r="E13" s="9" t="s">
        <v>89</v>
      </c>
      <c r="F13" s="9"/>
      <c r="G13" s="78">
        <f>SUM(H13:K13)</f>
        <v>831725</v>
      </c>
      <c r="H13" s="104"/>
      <c r="I13" s="104"/>
      <c r="J13" s="80"/>
      <c r="K13" s="103">
        <v>831725</v>
      </c>
      <c r="L13" s="98"/>
    </row>
    <row r="14" spans="1:12" ht="16.5" thickBot="1">
      <c r="A14" s="99"/>
      <c r="B14" s="100"/>
      <c r="C14" s="100"/>
      <c r="D14" s="100"/>
      <c r="E14" s="48" t="s">
        <v>10</v>
      </c>
      <c r="F14" s="101"/>
      <c r="G14" s="81">
        <f>SUM(H14:K14)</f>
        <v>906786.91</v>
      </c>
      <c r="H14" s="102">
        <f>SUM(H12:H13)</f>
        <v>0</v>
      </c>
      <c r="I14" s="102">
        <f>SUM(I12:I13)</f>
        <v>28471.76</v>
      </c>
      <c r="J14" s="102">
        <f>SUM(J12:J13)</f>
        <v>46590.15</v>
      </c>
      <c r="K14" s="102">
        <f>SUM(K12:K13)</f>
        <v>831725</v>
      </c>
      <c r="L14" s="37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12" t="s">
        <v>149</v>
      </c>
      <c r="B19" s="13"/>
      <c r="C19" s="12"/>
      <c r="D19" s="12"/>
      <c r="E19" s="12"/>
      <c r="F19" s="12"/>
      <c r="G19" s="12"/>
      <c r="H19" s="12"/>
      <c r="I19" s="12"/>
      <c r="J19" s="12"/>
      <c r="K19" s="12" t="s">
        <v>18</v>
      </c>
      <c r="L19" s="1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A9:L9"/>
    <mergeCell ref="A10:A11"/>
    <mergeCell ref="B10:B11"/>
    <mergeCell ref="C10:C11"/>
    <mergeCell ref="D10:D11"/>
    <mergeCell ref="E10:E11"/>
    <mergeCell ref="F10:F11"/>
    <mergeCell ref="G10:K10"/>
    <mergeCell ref="L10:L11"/>
    <mergeCell ref="A1:K1"/>
    <mergeCell ref="A2:K2"/>
    <mergeCell ref="A3:K3"/>
    <mergeCell ref="A4:K4"/>
    <mergeCell ref="A5:K5"/>
    <mergeCell ref="A8:L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2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7.625" style="0" customWidth="1"/>
    <col min="2" max="2" width="107.25390625" style="0" customWidth="1"/>
    <col min="3" max="3" width="34.00390625" style="0" customWidth="1"/>
    <col min="4" max="4" width="22.00390625" style="0" customWidth="1"/>
    <col min="5" max="5" width="13.75390625" style="0" customWidth="1"/>
    <col min="7" max="7" width="11.75390625" style="0" bestFit="1" customWidth="1"/>
  </cols>
  <sheetData>
    <row r="1" ht="15.75">
      <c r="C1" s="225" t="s">
        <v>289</v>
      </c>
    </row>
    <row r="2" ht="15.75">
      <c r="C2" s="225" t="s">
        <v>286</v>
      </c>
    </row>
    <row r="3" ht="15.75">
      <c r="C3" s="225" t="s">
        <v>287</v>
      </c>
    </row>
    <row r="4" ht="15.75">
      <c r="C4" s="225" t="s">
        <v>288</v>
      </c>
    </row>
    <row r="5" spans="1:4" ht="18.75">
      <c r="A5" s="252" t="s">
        <v>285</v>
      </c>
      <c r="B5" s="252"/>
      <c r="C5" s="252"/>
      <c r="D5" s="252"/>
    </row>
    <row r="8" ht="13.5" thickBot="1"/>
    <row r="9" spans="1:3" ht="31.5">
      <c r="A9" s="195" t="s">
        <v>93</v>
      </c>
      <c r="B9" s="190" t="s">
        <v>25</v>
      </c>
      <c r="C9" s="190" t="s">
        <v>94</v>
      </c>
    </row>
    <row r="10" spans="1:3" ht="31.5">
      <c r="A10" s="32">
        <v>1</v>
      </c>
      <c r="B10" s="79" t="s">
        <v>95</v>
      </c>
      <c r="C10" s="193">
        <f>'АСФ+ПЛИТКА'!H28</f>
        <v>6594428.63</v>
      </c>
    </row>
    <row r="11" spans="1:3" ht="15.75">
      <c r="A11" s="32">
        <v>2</v>
      </c>
      <c r="B11" s="79" t="s">
        <v>171</v>
      </c>
      <c r="C11" s="193">
        <f>ОГРАЖДЕНИЯ!G24</f>
        <v>329571</v>
      </c>
    </row>
    <row r="12" spans="1:3" ht="47.25">
      <c r="A12" s="32">
        <v>3</v>
      </c>
      <c r="B12" s="79" t="s">
        <v>96</v>
      </c>
      <c r="C12" s="193">
        <f>Скам_вазоны!G30</f>
        <v>118565.985</v>
      </c>
    </row>
    <row r="13" spans="1:3" ht="15.75">
      <c r="A13" s="32"/>
      <c r="B13" s="128" t="s">
        <v>177</v>
      </c>
      <c r="C13" s="194">
        <f>C10+C11+C12</f>
        <v>7042565.615</v>
      </c>
    </row>
    <row r="14" spans="1:3" ht="31.5">
      <c r="A14" s="32">
        <v>1</v>
      </c>
      <c r="B14" s="79" t="s">
        <v>97</v>
      </c>
      <c r="C14" s="193">
        <f>Цветы!G59</f>
        <v>761353.23</v>
      </c>
    </row>
    <row r="15" spans="1:3" ht="15.75">
      <c r="A15" s="32">
        <v>2</v>
      </c>
      <c r="B15" s="79" t="s">
        <v>98</v>
      </c>
      <c r="C15" s="193">
        <f>'КОМП. ОЗЕЛ,'!G20</f>
        <v>152989.39</v>
      </c>
    </row>
    <row r="16" spans="1:5" ht="31.5">
      <c r="A16" s="32">
        <v>3</v>
      </c>
      <c r="B16" s="79" t="s">
        <v>99</v>
      </c>
      <c r="C16" s="193">
        <f>ФОРМОВКА!G29</f>
        <v>427167.06999999995</v>
      </c>
      <c r="E16" s="82"/>
    </row>
    <row r="17" spans="1:3" ht="15.75">
      <c r="A17" s="32">
        <v>4</v>
      </c>
      <c r="B17" s="79" t="s">
        <v>100</v>
      </c>
      <c r="C17" s="193">
        <f>'учет зел нас'!G15</f>
        <v>50000</v>
      </c>
    </row>
    <row r="18" spans="1:3" ht="15.75">
      <c r="A18" s="32">
        <v>5</v>
      </c>
      <c r="B18" s="79" t="s">
        <v>201</v>
      </c>
      <c r="C18" s="193">
        <v>70200</v>
      </c>
    </row>
    <row r="19" spans="1:3" ht="15.75">
      <c r="A19" s="32"/>
      <c r="B19" s="128" t="s">
        <v>177</v>
      </c>
      <c r="C19" s="194">
        <f>C14+C15+C16+C17+C18</f>
        <v>1461709.69</v>
      </c>
    </row>
    <row r="20" spans="1:3" ht="15.75">
      <c r="A20" s="32">
        <v>1</v>
      </c>
      <c r="B20" s="79" t="s">
        <v>172</v>
      </c>
      <c r="C20" s="193">
        <f>Д_ОБОР!G29</f>
        <v>1252148.2676721558</v>
      </c>
    </row>
    <row r="21" spans="1:4" ht="15.75">
      <c r="A21" s="32">
        <v>2</v>
      </c>
      <c r="B21" s="79" t="s">
        <v>101</v>
      </c>
      <c r="C21" s="193">
        <f>ЕЛКИ!G19</f>
        <v>120015</v>
      </c>
      <c r="D21" s="82"/>
    </row>
    <row r="22" spans="1:3" ht="15.75">
      <c r="A22" s="32">
        <v>3</v>
      </c>
      <c r="B22" s="79" t="s">
        <v>102</v>
      </c>
      <c r="C22" s="193">
        <f>Прочие!G14</f>
        <v>906786.91</v>
      </c>
    </row>
    <row r="23" spans="1:3" ht="15.75">
      <c r="A23" s="32"/>
      <c r="B23" s="128" t="s">
        <v>177</v>
      </c>
      <c r="C23" s="194">
        <f>C22+C21+C20</f>
        <v>2278950.1776721557</v>
      </c>
    </row>
    <row r="24" spans="1:3" ht="16.5" thickBot="1">
      <c r="A24" s="179"/>
      <c r="B24" s="180" t="s">
        <v>103</v>
      </c>
      <c r="C24" s="196">
        <f>C23+C19+C13</f>
        <v>10783225.482672155</v>
      </c>
    </row>
    <row r="25" ht="12.75">
      <c r="D25" s="82"/>
    </row>
    <row r="26" ht="12.75">
      <c r="D26" s="82"/>
    </row>
    <row r="27" spans="1:4" ht="15.75">
      <c r="A27" s="288"/>
      <c r="B27" s="288"/>
      <c r="C27" s="288"/>
      <c r="D27" s="288"/>
    </row>
    <row r="29" ht="12.75">
      <c r="D29" s="82"/>
    </row>
  </sheetData>
  <sheetProtection/>
  <mergeCells count="2">
    <mergeCell ref="A5:D5"/>
    <mergeCell ref="A27:D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14">
    <tabColor rgb="FFFF0000"/>
    <pageSetUpPr fitToPage="1"/>
  </sheetPr>
  <dimension ref="A1:M125"/>
  <sheetViews>
    <sheetView zoomScalePageLayoutView="0" workbookViewId="0" topLeftCell="A58">
      <selection activeCell="A62" sqref="A62:L62"/>
    </sheetView>
  </sheetViews>
  <sheetFormatPr defaultColWidth="9.00390625" defaultRowHeight="12.75"/>
  <cols>
    <col min="1" max="1" width="5.375" style="4" customWidth="1"/>
    <col min="2" max="2" width="22.25390625" style="4" customWidth="1"/>
    <col min="3" max="3" width="19.125" style="4" customWidth="1"/>
    <col min="4" max="4" width="16.75390625" style="4" customWidth="1"/>
    <col min="5" max="5" width="19.875" style="4" customWidth="1"/>
    <col min="6" max="6" width="9.375" style="4" customWidth="1"/>
    <col min="7" max="7" width="13.25390625" style="4" customWidth="1"/>
    <col min="8" max="8" width="7.875" style="4" customWidth="1"/>
    <col min="9" max="9" width="16.125" style="4" bestFit="1" customWidth="1"/>
    <col min="10" max="10" width="12.00390625" style="4" customWidth="1"/>
    <col min="11" max="11" width="11.625" style="4" customWidth="1"/>
    <col min="12" max="12" width="33.75390625" style="4" customWidth="1"/>
  </cols>
  <sheetData>
    <row r="1" spans="1:13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207</v>
      </c>
      <c r="M1" s="171"/>
    </row>
    <row r="2" spans="1:13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spans="1:13" s="63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/>
    </row>
    <row r="7" spans="1:13" s="63" customFormat="1" ht="18.75">
      <c r="A7" s="232" t="s">
        <v>29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/>
    </row>
    <row r="8" spans="1:13" s="153" customFormat="1" ht="18.75">
      <c r="A8" s="232" t="s">
        <v>48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63"/>
    </row>
    <row r="9" spans="1:13" s="63" customFormat="1" ht="18.75">
      <c r="A9" s="232" t="s">
        <v>137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153"/>
    </row>
    <row r="10" spans="1:12" s="63" customFormat="1" ht="13.5" thickBot="1">
      <c r="A10" s="4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</row>
    <row r="11" spans="1:12" s="63" customFormat="1" ht="15.75">
      <c r="A11" s="233" t="s">
        <v>0</v>
      </c>
      <c r="B11" s="235" t="s">
        <v>1</v>
      </c>
      <c r="C11" s="228" t="s">
        <v>13</v>
      </c>
      <c r="D11" s="228" t="s">
        <v>2</v>
      </c>
      <c r="E11" s="228" t="s">
        <v>3</v>
      </c>
      <c r="F11" s="228" t="s">
        <v>11</v>
      </c>
      <c r="G11" s="230" t="s">
        <v>128</v>
      </c>
      <c r="H11" s="231"/>
      <c r="I11" s="231"/>
      <c r="J11" s="231"/>
      <c r="K11" s="242"/>
      <c r="L11" s="240" t="s">
        <v>9</v>
      </c>
    </row>
    <row r="12" spans="1:12" s="63" customFormat="1" ht="15.75">
      <c r="A12" s="243"/>
      <c r="B12" s="238"/>
      <c r="C12" s="237"/>
      <c r="D12" s="237"/>
      <c r="E12" s="237"/>
      <c r="F12" s="237"/>
      <c r="G12" s="14" t="s">
        <v>4</v>
      </c>
      <c r="H12" s="14" t="s">
        <v>5</v>
      </c>
      <c r="I12" s="14" t="s">
        <v>6</v>
      </c>
      <c r="J12" s="14" t="s">
        <v>7</v>
      </c>
      <c r="K12" s="14" t="s">
        <v>8</v>
      </c>
      <c r="L12" s="241"/>
    </row>
    <row r="13" spans="1:12" s="63" customFormat="1" ht="48" customHeight="1">
      <c r="A13" s="139">
        <v>1</v>
      </c>
      <c r="B13" s="148" t="s">
        <v>19</v>
      </c>
      <c r="C13" s="149"/>
      <c r="D13" s="239"/>
      <c r="E13" s="239"/>
      <c r="F13" s="150">
        <v>750</v>
      </c>
      <c r="G13" s="151"/>
      <c r="H13" s="151"/>
      <c r="I13" s="197">
        <f>60.62*F13*0.8932745</f>
        <v>40612.7251425</v>
      </c>
      <c r="J13" s="151"/>
      <c r="K13" s="151"/>
      <c r="L13" s="152" t="s">
        <v>240</v>
      </c>
    </row>
    <row r="14" spans="1:12" s="63" customFormat="1" ht="31.5">
      <c r="A14" s="139">
        <v>2</v>
      </c>
      <c r="B14" s="62" t="s">
        <v>60</v>
      </c>
      <c r="C14" s="146"/>
      <c r="D14" s="239"/>
      <c r="E14" s="239"/>
      <c r="F14" s="147">
        <v>80</v>
      </c>
      <c r="G14" s="142"/>
      <c r="H14" s="142"/>
      <c r="I14" s="197">
        <f aca="true" t="shared" si="0" ref="I14:I58">60.62*F14*0.8932745</f>
        <v>4332.0240152</v>
      </c>
      <c r="J14" s="142"/>
      <c r="K14" s="142"/>
      <c r="L14" s="145" t="s">
        <v>49</v>
      </c>
    </row>
    <row r="15" spans="1:12" s="63" customFormat="1" ht="31.5">
      <c r="A15" s="139">
        <v>3</v>
      </c>
      <c r="B15" s="62" t="s">
        <v>62</v>
      </c>
      <c r="C15" s="146"/>
      <c r="D15" s="239"/>
      <c r="E15" s="239"/>
      <c r="F15" s="147">
        <v>160</v>
      </c>
      <c r="G15" s="142"/>
      <c r="H15" s="142"/>
      <c r="I15" s="197">
        <f t="shared" si="0"/>
        <v>8664.0480304</v>
      </c>
      <c r="J15" s="142"/>
      <c r="K15" s="142"/>
      <c r="L15" s="145" t="s">
        <v>50</v>
      </c>
    </row>
    <row r="16" spans="1:12" s="63" customFormat="1" ht="47.25">
      <c r="A16" s="139">
        <v>4</v>
      </c>
      <c r="B16" s="148" t="s">
        <v>63</v>
      </c>
      <c r="C16" s="149"/>
      <c r="D16" s="239"/>
      <c r="E16" s="239"/>
      <c r="F16" s="150">
        <v>1500</v>
      </c>
      <c r="G16" s="151"/>
      <c r="H16" s="151"/>
      <c r="I16" s="197">
        <f t="shared" si="0"/>
        <v>81225.450285</v>
      </c>
      <c r="J16" s="151"/>
      <c r="K16" s="151"/>
      <c r="L16" s="152" t="s">
        <v>238</v>
      </c>
    </row>
    <row r="17" spans="1:12" s="63" customFormat="1" ht="31.5">
      <c r="A17" s="139">
        <v>5</v>
      </c>
      <c r="B17" s="62" t="s">
        <v>64</v>
      </c>
      <c r="C17" s="146"/>
      <c r="D17" s="239"/>
      <c r="E17" s="239"/>
      <c r="F17" s="147">
        <v>200</v>
      </c>
      <c r="G17" s="142"/>
      <c r="H17" s="142"/>
      <c r="I17" s="197">
        <f t="shared" si="0"/>
        <v>10830.060038</v>
      </c>
      <c r="J17" s="142"/>
      <c r="K17" s="142"/>
      <c r="L17" s="145" t="s">
        <v>51</v>
      </c>
    </row>
    <row r="18" spans="1:12" s="63" customFormat="1" ht="47.25">
      <c r="A18" s="139">
        <v>6</v>
      </c>
      <c r="B18" s="62" t="s">
        <v>106</v>
      </c>
      <c r="C18" s="146"/>
      <c r="D18" s="239"/>
      <c r="E18" s="239"/>
      <c r="F18" s="147">
        <v>500</v>
      </c>
      <c r="G18" s="142"/>
      <c r="H18" s="142"/>
      <c r="I18" s="197">
        <f t="shared" si="0"/>
        <v>27075.150095</v>
      </c>
      <c r="J18" s="142"/>
      <c r="K18" s="142"/>
      <c r="L18" s="145" t="s">
        <v>233</v>
      </c>
    </row>
    <row r="19" spans="1:12" s="63" customFormat="1" ht="31.5">
      <c r="A19" s="139">
        <v>7</v>
      </c>
      <c r="B19" s="62" t="s">
        <v>65</v>
      </c>
      <c r="C19" s="146"/>
      <c r="D19" s="239"/>
      <c r="E19" s="239"/>
      <c r="F19" s="147">
        <v>360</v>
      </c>
      <c r="G19" s="142"/>
      <c r="H19" s="142"/>
      <c r="I19" s="197">
        <f t="shared" si="0"/>
        <v>19494.1080684</v>
      </c>
      <c r="J19" s="142"/>
      <c r="K19" s="142"/>
      <c r="L19" s="145" t="s">
        <v>216</v>
      </c>
    </row>
    <row r="20" spans="1:12" s="63" customFormat="1" ht="31.5">
      <c r="A20" s="139">
        <v>8</v>
      </c>
      <c r="B20" s="62" t="s">
        <v>32</v>
      </c>
      <c r="C20" s="146"/>
      <c r="D20" s="239"/>
      <c r="E20" s="239"/>
      <c r="F20" s="147">
        <v>160</v>
      </c>
      <c r="G20" s="142"/>
      <c r="H20" s="142"/>
      <c r="I20" s="197">
        <f t="shared" si="0"/>
        <v>8664.0480304</v>
      </c>
      <c r="J20" s="142"/>
      <c r="K20" s="142"/>
      <c r="L20" s="145" t="s">
        <v>50</v>
      </c>
    </row>
    <row r="21" spans="1:12" s="63" customFormat="1" ht="31.5">
      <c r="A21" s="139">
        <v>9</v>
      </c>
      <c r="B21" s="62" t="s">
        <v>204</v>
      </c>
      <c r="C21" s="146"/>
      <c r="D21" s="239"/>
      <c r="E21" s="239"/>
      <c r="F21" s="147">
        <v>200</v>
      </c>
      <c r="G21" s="142"/>
      <c r="H21" s="142"/>
      <c r="I21" s="197">
        <f t="shared" si="0"/>
        <v>10830.060038</v>
      </c>
      <c r="J21" s="142"/>
      <c r="K21" s="142"/>
      <c r="L21" s="145" t="s">
        <v>205</v>
      </c>
    </row>
    <row r="22" spans="1:12" s="63" customFormat="1" ht="31.5">
      <c r="A22" s="139">
        <v>10</v>
      </c>
      <c r="B22" s="62" t="s">
        <v>66</v>
      </c>
      <c r="C22" s="146"/>
      <c r="D22" s="239"/>
      <c r="E22" s="239"/>
      <c r="F22" s="147">
        <v>80</v>
      </c>
      <c r="G22" s="142"/>
      <c r="H22" s="142"/>
      <c r="I22" s="197">
        <f t="shared" si="0"/>
        <v>4332.0240152</v>
      </c>
      <c r="J22" s="142"/>
      <c r="K22" s="142"/>
      <c r="L22" s="145" t="s">
        <v>49</v>
      </c>
    </row>
    <row r="23" spans="1:12" s="63" customFormat="1" ht="47.25">
      <c r="A23" s="139">
        <v>11</v>
      </c>
      <c r="B23" s="62" t="s">
        <v>67</v>
      </c>
      <c r="C23" s="146"/>
      <c r="D23" s="239"/>
      <c r="E23" s="239"/>
      <c r="F23" s="147">
        <v>160</v>
      </c>
      <c r="G23" s="142"/>
      <c r="H23" s="142"/>
      <c r="I23" s="197">
        <f t="shared" si="0"/>
        <v>8664.0480304</v>
      </c>
      <c r="J23" s="142"/>
      <c r="K23" s="142"/>
      <c r="L23" s="145" t="s">
        <v>52</v>
      </c>
    </row>
    <row r="24" spans="1:12" s="63" customFormat="1" ht="31.5">
      <c r="A24" s="139">
        <v>12</v>
      </c>
      <c r="B24" s="62" t="s">
        <v>68</v>
      </c>
      <c r="C24" s="146"/>
      <c r="D24" s="239"/>
      <c r="E24" s="239"/>
      <c r="F24" s="147">
        <v>460</v>
      </c>
      <c r="G24" s="142"/>
      <c r="H24" s="142"/>
      <c r="I24" s="197">
        <f t="shared" si="0"/>
        <v>24909.138087399995</v>
      </c>
      <c r="J24" s="142"/>
      <c r="K24" s="142"/>
      <c r="L24" s="145" t="s">
        <v>222</v>
      </c>
    </row>
    <row r="25" spans="1:12" s="63" customFormat="1" ht="31.5">
      <c r="A25" s="139">
        <v>13</v>
      </c>
      <c r="B25" s="62" t="s">
        <v>69</v>
      </c>
      <c r="C25" s="146"/>
      <c r="D25" s="239"/>
      <c r="E25" s="239"/>
      <c r="F25" s="147">
        <v>800</v>
      </c>
      <c r="G25" s="142"/>
      <c r="H25" s="142"/>
      <c r="I25" s="197">
        <f t="shared" si="0"/>
        <v>43320.240152</v>
      </c>
      <c r="J25" s="142"/>
      <c r="K25" s="142"/>
      <c r="L25" s="145" t="s">
        <v>115</v>
      </c>
    </row>
    <row r="26" spans="1:12" s="63" customFormat="1" ht="31.5">
      <c r="A26" s="139">
        <v>14</v>
      </c>
      <c r="B26" s="62" t="s">
        <v>116</v>
      </c>
      <c r="C26" s="146"/>
      <c r="D26" s="239"/>
      <c r="E26" s="239"/>
      <c r="F26" s="147">
        <v>160</v>
      </c>
      <c r="G26" s="142"/>
      <c r="H26" s="142"/>
      <c r="I26" s="197">
        <f t="shared" si="0"/>
        <v>8664.0480304</v>
      </c>
      <c r="J26" s="142"/>
      <c r="K26" s="142"/>
      <c r="L26" s="145" t="s">
        <v>117</v>
      </c>
    </row>
    <row r="27" spans="1:12" s="63" customFormat="1" ht="78.75">
      <c r="A27" s="139">
        <v>15</v>
      </c>
      <c r="B27" s="62" t="s">
        <v>20</v>
      </c>
      <c r="C27" s="146"/>
      <c r="D27" s="239"/>
      <c r="E27" s="239"/>
      <c r="F27" s="147">
        <v>1140</v>
      </c>
      <c r="G27" s="142"/>
      <c r="H27" s="142"/>
      <c r="I27" s="197">
        <f t="shared" si="0"/>
        <v>61731.3422166</v>
      </c>
      <c r="J27" s="142"/>
      <c r="K27" s="142"/>
      <c r="L27" s="145" t="s">
        <v>236</v>
      </c>
    </row>
    <row r="28" spans="1:12" s="63" customFormat="1" ht="31.5">
      <c r="A28" s="139">
        <v>16</v>
      </c>
      <c r="B28" s="62" t="s">
        <v>70</v>
      </c>
      <c r="C28" s="146"/>
      <c r="D28" s="239"/>
      <c r="E28" s="239"/>
      <c r="F28" s="147">
        <v>200</v>
      </c>
      <c r="G28" s="142"/>
      <c r="H28" s="142"/>
      <c r="I28" s="197">
        <f t="shared" si="0"/>
        <v>10830.060038</v>
      </c>
      <c r="J28" s="142"/>
      <c r="K28" s="142"/>
      <c r="L28" s="145" t="s">
        <v>54</v>
      </c>
    </row>
    <row r="29" spans="1:12" s="63" customFormat="1" ht="47.25">
      <c r="A29" s="139">
        <v>17</v>
      </c>
      <c r="B29" s="62" t="s">
        <v>40</v>
      </c>
      <c r="C29" s="146"/>
      <c r="D29" s="239"/>
      <c r="E29" s="239"/>
      <c r="F29" s="147">
        <v>240</v>
      </c>
      <c r="G29" s="142"/>
      <c r="H29" s="142"/>
      <c r="I29" s="197">
        <f t="shared" si="0"/>
        <v>12996.072045599998</v>
      </c>
      <c r="J29" s="142"/>
      <c r="K29" s="142"/>
      <c r="L29" s="145" t="s">
        <v>118</v>
      </c>
    </row>
    <row r="30" spans="1:12" s="63" customFormat="1" ht="47.25">
      <c r="A30" s="139">
        <v>18</v>
      </c>
      <c r="B30" s="62" t="s">
        <v>71</v>
      </c>
      <c r="C30" s="146"/>
      <c r="D30" s="239"/>
      <c r="E30" s="239"/>
      <c r="F30" s="147">
        <v>450</v>
      </c>
      <c r="G30" s="142"/>
      <c r="H30" s="142"/>
      <c r="I30" s="197">
        <f t="shared" si="0"/>
        <v>24367.6350855</v>
      </c>
      <c r="J30" s="142"/>
      <c r="K30" s="142"/>
      <c r="L30" s="145" t="s">
        <v>127</v>
      </c>
    </row>
    <row r="31" spans="1:12" s="63" customFormat="1" ht="31.5">
      <c r="A31" s="139">
        <v>19</v>
      </c>
      <c r="B31" s="62" t="s">
        <v>72</v>
      </c>
      <c r="C31" s="146"/>
      <c r="D31" s="239"/>
      <c r="E31" s="239"/>
      <c r="F31" s="147">
        <v>120</v>
      </c>
      <c r="G31" s="142"/>
      <c r="H31" s="142"/>
      <c r="I31" s="197">
        <f t="shared" si="0"/>
        <v>6498.036022799999</v>
      </c>
      <c r="J31" s="142"/>
      <c r="K31" s="142"/>
      <c r="L31" s="145" t="s">
        <v>53</v>
      </c>
    </row>
    <row r="32" spans="1:12" s="63" customFormat="1" ht="31.5">
      <c r="A32" s="139">
        <v>20</v>
      </c>
      <c r="B32" s="62" t="s">
        <v>27</v>
      </c>
      <c r="C32" s="146"/>
      <c r="D32" s="239"/>
      <c r="E32" s="239"/>
      <c r="F32" s="147">
        <v>160</v>
      </c>
      <c r="G32" s="142"/>
      <c r="H32" s="142"/>
      <c r="I32" s="197">
        <f t="shared" si="0"/>
        <v>8664.0480304</v>
      </c>
      <c r="J32" s="142"/>
      <c r="K32" s="142"/>
      <c r="L32" s="145" t="s">
        <v>50</v>
      </c>
    </row>
    <row r="33" spans="1:12" s="63" customFormat="1" ht="47.25">
      <c r="A33" s="139">
        <v>21</v>
      </c>
      <c r="B33" s="62" t="s">
        <v>73</v>
      </c>
      <c r="C33" s="146"/>
      <c r="D33" s="239"/>
      <c r="E33" s="239"/>
      <c r="F33" s="147">
        <v>580</v>
      </c>
      <c r="G33" s="142"/>
      <c r="H33" s="142"/>
      <c r="I33" s="197">
        <f t="shared" si="0"/>
        <v>31407.174110199998</v>
      </c>
      <c r="J33" s="142"/>
      <c r="K33" s="142"/>
      <c r="L33" s="145" t="s">
        <v>119</v>
      </c>
    </row>
    <row r="34" spans="1:12" s="63" customFormat="1" ht="31.5">
      <c r="A34" s="139">
        <v>22</v>
      </c>
      <c r="B34" s="62" t="s">
        <v>74</v>
      </c>
      <c r="C34" s="146"/>
      <c r="D34" s="239"/>
      <c r="E34" s="239"/>
      <c r="F34" s="147">
        <v>160</v>
      </c>
      <c r="G34" s="142"/>
      <c r="H34" s="142"/>
      <c r="I34" s="197">
        <f t="shared" si="0"/>
        <v>8664.0480304</v>
      </c>
      <c r="J34" s="142"/>
      <c r="K34" s="142"/>
      <c r="L34" s="145" t="s">
        <v>50</v>
      </c>
    </row>
    <row r="35" spans="1:12" s="63" customFormat="1" ht="31.5">
      <c r="A35" s="139">
        <v>23</v>
      </c>
      <c r="B35" s="62" t="s">
        <v>75</v>
      </c>
      <c r="C35" s="146"/>
      <c r="D35" s="239"/>
      <c r="E35" s="239"/>
      <c r="F35" s="147">
        <v>200</v>
      </c>
      <c r="G35" s="142"/>
      <c r="H35" s="142"/>
      <c r="I35" s="197">
        <f t="shared" si="0"/>
        <v>10830.060038</v>
      </c>
      <c r="J35" s="142"/>
      <c r="K35" s="142"/>
      <c r="L35" s="145" t="s">
        <v>54</v>
      </c>
    </row>
    <row r="36" spans="1:12" s="63" customFormat="1" ht="31.5">
      <c r="A36" s="139">
        <v>24</v>
      </c>
      <c r="B36" s="62" t="s">
        <v>76</v>
      </c>
      <c r="C36" s="146"/>
      <c r="D36" s="239"/>
      <c r="E36" s="239"/>
      <c r="F36" s="147">
        <v>80</v>
      </c>
      <c r="G36" s="142"/>
      <c r="H36" s="142"/>
      <c r="I36" s="197">
        <f t="shared" si="0"/>
        <v>4332.0240152</v>
      </c>
      <c r="J36" s="142"/>
      <c r="K36" s="142"/>
      <c r="L36" s="145" t="s">
        <v>49</v>
      </c>
    </row>
    <row r="37" spans="1:12" s="63" customFormat="1" ht="31.5">
      <c r="A37" s="139">
        <v>25</v>
      </c>
      <c r="B37" s="62" t="s">
        <v>145</v>
      </c>
      <c r="C37" s="146"/>
      <c r="D37" s="239"/>
      <c r="E37" s="239"/>
      <c r="F37" s="147">
        <v>240</v>
      </c>
      <c r="G37" s="142"/>
      <c r="H37" s="142"/>
      <c r="I37" s="197">
        <f t="shared" si="0"/>
        <v>12996.072045599998</v>
      </c>
      <c r="J37" s="142"/>
      <c r="K37" s="142"/>
      <c r="L37" s="145" t="s">
        <v>278</v>
      </c>
    </row>
    <row r="38" spans="1:12" s="63" customFormat="1" ht="31.5">
      <c r="A38" s="139">
        <v>26</v>
      </c>
      <c r="B38" s="62" t="s">
        <v>77</v>
      </c>
      <c r="C38" s="146"/>
      <c r="D38" s="239"/>
      <c r="E38" s="239"/>
      <c r="F38" s="147">
        <v>160</v>
      </c>
      <c r="G38" s="142"/>
      <c r="H38" s="142"/>
      <c r="I38" s="197">
        <f t="shared" si="0"/>
        <v>8664.0480304</v>
      </c>
      <c r="J38" s="142"/>
      <c r="K38" s="142"/>
      <c r="L38" s="145" t="s">
        <v>50</v>
      </c>
    </row>
    <row r="39" spans="1:12" s="63" customFormat="1" ht="31.5">
      <c r="A39" s="139">
        <v>27</v>
      </c>
      <c r="B39" s="62" t="s">
        <v>78</v>
      </c>
      <c r="C39" s="146"/>
      <c r="D39" s="239"/>
      <c r="E39" s="239"/>
      <c r="F39" s="147">
        <v>200</v>
      </c>
      <c r="G39" s="142"/>
      <c r="H39" s="142"/>
      <c r="I39" s="197">
        <f t="shared" si="0"/>
        <v>10830.060038</v>
      </c>
      <c r="J39" s="142"/>
      <c r="K39" s="142"/>
      <c r="L39" s="145" t="s">
        <v>154</v>
      </c>
    </row>
    <row r="40" spans="1:12" s="63" customFormat="1" ht="31.5">
      <c r="A40" s="139">
        <v>28</v>
      </c>
      <c r="B40" s="62" t="s">
        <v>35</v>
      </c>
      <c r="C40" s="146"/>
      <c r="D40" s="239"/>
      <c r="E40" s="239"/>
      <c r="F40" s="147">
        <v>540</v>
      </c>
      <c r="G40" s="142"/>
      <c r="H40" s="142"/>
      <c r="I40" s="197">
        <f t="shared" si="0"/>
        <v>29241.1621026</v>
      </c>
      <c r="J40" s="142"/>
      <c r="K40" s="142"/>
      <c r="L40" s="145" t="s">
        <v>217</v>
      </c>
    </row>
    <row r="41" spans="1:12" s="63" customFormat="1" ht="31.5">
      <c r="A41" s="139">
        <v>29</v>
      </c>
      <c r="B41" s="62" t="s">
        <v>33</v>
      </c>
      <c r="C41" s="146"/>
      <c r="D41" s="239"/>
      <c r="E41" s="239"/>
      <c r="F41" s="147">
        <v>270</v>
      </c>
      <c r="G41" s="142"/>
      <c r="H41" s="142"/>
      <c r="I41" s="197">
        <f t="shared" si="0"/>
        <v>14620.5810513</v>
      </c>
      <c r="J41" s="142"/>
      <c r="K41" s="142"/>
      <c r="L41" s="145" t="s">
        <v>120</v>
      </c>
    </row>
    <row r="42" spans="1:12" s="63" customFormat="1" ht="31.5">
      <c r="A42" s="139">
        <v>30</v>
      </c>
      <c r="B42" s="62" t="s">
        <v>26</v>
      </c>
      <c r="C42" s="146"/>
      <c r="D42" s="239"/>
      <c r="E42" s="239"/>
      <c r="F42" s="147">
        <v>80</v>
      </c>
      <c r="G42" s="142"/>
      <c r="H42" s="142"/>
      <c r="I42" s="197">
        <f t="shared" si="0"/>
        <v>4332.0240152</v>
      </c>
      <c r="J42" s="142"/>
      <c r="K42" s="142"/>
      <c r="L42" s="145" t="s">
        <v>237</v>
      </c>
    </row>
    <row r="43" spans="1:12" s="63" customFormat="1" ht="31.5">
      <c r="A43" s="139">
        <v>31</v>
      </c>
      <c r="B43" s="62" t="s">
        <v>21</v>
      </c>
      <c r="C43" s="146"/>
      <c r="D43" s="239"/>
      <c r="E43" s="239"/>
      <c r="F43" s="147">
        <v>160</v>
      </c>
      <c r="G43" s="142"/>
      <c r="H43" s="142"/>
      <c r="I43" s="197">
        <f t="shared" si="0"/>
        <v>8664.0480304</v>
      </c>
      <c r="J43" s="142"/>
      <c r="K43" s="142"/>
      <c r="L43" s="145" t="s">
        <v>121</v>
      </c>
    </row>
    <row r="44" spans="1:12" s="63" customFormat="1" ht="31.5">
      <c r="A44" s="139">
        <v>32</v>
      </c>
      <c r="B44" s="62" t="s">
        <v>22</v>
      </c>
      <c r="C44" s="146"/>
      <c r="D44" s="239"/>
      <c r="E44" s="239"/>
      <c r="F44" s="147">
        <v>80</v>
      </c>
      <c r="G44" s="142"/>
      <c r="H44" s="142"/>
      <c r="I44" s="197">
        <f t="shared" si="0"/>
        <v>4332.0240152</v>
      </c>
      <c r="J44" s="142"/>
      <c r="K44" s="142"/>
      <c r="L44" s="145" t="s">
        <v>49</v>
      </c>
    </row>
    <row r="45" spans="1:12" s="63" customFormat="1" ht="31.5">
      <c r="A45" s="139">
        <v>33</v>
      </c>
      <c r="B45" s="62" t="s">
        <v>34</v>
      </c>
      <c r="C45" s="146"/>
      <c r="D45" s="239"/>
      <c r="E45" s="239"/>
      <c r="F45" s="147">
        <v>40</v>
      </c>
      <c r="G45" s="142"/>
      <c r="H45" s="142"/>
      <c r="I45" s="197">
        <f t="shared" si="0"/>
        <v>2166.0120076</v>
      </c>
      <c r="J45" s="142"/>
      <c r="K45" s="142"/>
      <c r="L45" s="145" t="s">
        <v>55</v>
      </c>
    </row>
    <row r="46" spans="1:12" s="63" customFormat="1" ht="47.25">
      <c r="A46" s="139">
        <v>34</v>
      </c>
      <c r="B46" s="62" t="s">
        <v>125</v>
      </c>
      <c r="C46" s="146"/>
      <c r="D46" s="239"/>
      <c r="E46" s="239"/>
      <c r="F46" s="147">
        <v>280</v>
      </c>
      <c r="G46" s="142"/>
      <c r="H46" s="142"/>
      <c r="I46" s="197">
        <f t="shared" si="0"/>
        <v>15162.084053199998</v>
      </c>
      <c r="J46" s="142"/>
      <c r="K46" s="142"/>
      <c r="L46" s="145" t="s">
        <v>126</v>
      </c>
    </row>
    <row r="47" spans="1:12" s="63" customFormat="1" ht="31.5">
      <c r="A47" s="139">
        <v>35</v>
      </c>
      <c r="B47" s="62" t="s">
        <v>123</v>
      </c>
      <c r="C47" s="146"/>
      <c r="D47" s="239"/>
      <c r="E47" s="239"/>
      <c r="F47" s="147">
        <v>650</v>
      </c>
      <c r="G47" s="142"/>
      <c r="H47" s="142"/>
      <c r="I47" s="197">
        <f t="shared" si="0"/>
        <v>35197.6951235</v>
      </c>
      <c r="J47" s="142"/>
      <c r="K47" s="142"/>
      <c r="L47" s="145" t="s">
        <v>124</v>
      </c>
    </row>
    <row r="48" spans="1:12" s="63" customFormat="1" ht="31.5">
      <c r="A48" s="139">
        <v>36</v>
      </c>
      <c r="B48" s="62" t="s">
        <v>143</v>
      </c>
      <c r="C48" s="146"/>
      <c r="D48" s="239"/>
      <c r="E48" s="239"/>
      <c r="F48" s="147">
        <v>160</v>
      </c>
      <c r="G48" s="142"/>
      <c r="H48" s="142"/>
      <c r="I48" s="197">
        <f t="shared" si="0"/>
        <v>8664.0480304</v>
      </c>
      <c r="J48" s="142"/>
      <c r="K48" s="142"/>
      <c r="L48" s="145" t="s">
        <v>144</v>
      </c>
    </row>
    <row r="49" spans="1:12" s="63" customFormat="1" ht="31.5">
      <c r="A49" s="139">
        <v>37</v>
      </c>
      <c r="B49" s="62" t="s">
        <v>37</v>
      </c>
      <c r="C49" s="146"/>
      <c r="D49" s="239"/>
      <c r="E49" s="239"/>
      <c r="F49" s="147">
        <v>80</v>
      </c>
      <c r="G49" s="142"/>
      <c r="H49" s="142"/>
      <c r="I49" s="197">
        <f t="shared" si="0"/>
        <v>4332.0240152</v>
      </c>
      <c r="J49" s="142"/>
      <c r="K49" s="142"/>
      <c r="L49" s="145" t="s">
        <v>49</v>
      </c>
    </row>
    <row r="50" spans="1:12" s="63" customFormat="1" ht="31.5">
      <c r="A50" s="139">
        <v>38</v>
      </c>
      <c r="B50" s="62" t="s">
        <v>36</v>
      </c>
      <c r="C50" s="146"/>
      <c r="D50" s="239"/>
      <c r="E50" s="239"/>
      <c r="F50" s="147">
        <v>80</v>
      </c>
      <c r="G50" s="142"/>
      <c r="H50" s="142"/>
      <c r="I50" s="197">
        <f t="shared" si="0"/>
        <v>4332.0240152</v>
      </c>
      <c r="J50" s="142"/>
      <c r="K50" s="142"/>
      <c r="L50" s="145" t="s">
        <v>49</v>
      </c>
    </row>
    <row r="51" spans="1:12" s="63" customFormat="1" ht="31.5">
      <c r="A51" s="139">
        <v>39</v>
      </c>
      <c r="B51" s="62" t="s">
        <v>79</v>
      </c>
      <c r="C51" s="146"/>
      <c r="D51" s="239"/>
      <c r="E51" s="239"/>
      <c r="F51" s="147">
        <v>280</v>
      </c>
      <c r="G51" s="142"/>
      <c r="H51" s="142"/>
      <c r="I51" s="197">
        <f t="shared" si="0"/>
        <v>15162.084053199998</v>
      </c>
      <c r="J51" s="142"/>
      <c r="K51" s="142"/>
      <c r="L51" s="145" t="s">
        <v>56</v>
      </c>
    </row>
    <row r="52" spans="1:13" s="66" customFormat="1" ht="31.5">
      <c r="A52" s="139">
        <v>40</v>
      </c>
      <c r="B52" s="62" t="s">
        <v>80</v>
      </c>
      <c r="C52" s="146"/>
      <c r="D52" s="239"/>
      <c r="E52" s="239"/>
      <c r="F52" s="147">
        <v>80</v>
      </c>
      <c r="G52" s="142"/>
      <c r="H52" s="142"/>
      <c r="I52" s="197">
        <f t="shared" si="0"/>
        <v>4332.0240152</v>
      </c>
      <c r="J52" s="142"/>
      <c r="K52" s="142"/>
      <c r="L52" s="145" t="s">
        <v>57</v>
      </c>
      <c r="M52" s="63"/>
    </row>
    <row r="53" spans="1:12" s="63" customFormat="1" ht="31.5">
      <c r="A53" s="139">
        <v>41</v>
      </c>
      <c r="B53" s="62" t="s">
        <v>81</v>
      </c>
      <c r="C53" s="146"/>
      <c r="D53" s="239"/>
      <c r="E53" s="239"/>
      <c r="F53" s="147">
        <v>280</v>
      </c>
      <c r="G53" s="142"/>
      <c r="H53" s="142"/>
      <c r="I53" s="197">
        <f t="shared" si="0"/>
        <v>15162.084053199998</v>
      </c>
      <c r="J53" s="142"/>
      <c r="K53" s="142"/>
      <c r="L53" s="145" t="s">
        <v>122</v>
      </c>
    </row>
    <row r="54" spans="1:12" s="63" customFormat="1" ht="31.5">
      <c r="A54" s="139">
        <v>42</v>
      </c>
      <c r="B54" s="62" t="s">
        <v>82</v>
      </c>
      <c r="C54" s="146"/>
      <c r="D54" s="239"/>
      <c r="E54" s="239"/>
      <c r="F54" s="147">
        <v>160</v>
      </c>
      <c r="G54" s="142"/>
      <c r="H54" s="142"/>
      <c r="I54" s="197">
        <f t="shared" si="0"/>
        <v>8664.0480304</v>
      </c>
      <c r="J54" s="142"/>
      <c r="K54" s="142"/>
      <c r="L54" s="145" t="s">
        <v>117</v>
      </c>
    </row>
    <row r="55" spans="1:12" s="63" customFormat="1" ht="31.5">
      <c r="A55" s="139">
        <v>43</v>
      </c>
      <c r="B55" s="62" t="s">
        <v>83</v>
      </c>
      <c r="C55" s="146"/>
      <c r="D55" s="239"/>
      <c r="E55" s="239"/>
      <c r="F55" s="147">
        <v>200</v>
      </c>
      <c r="G55" s="142"/>
      <c r="H55" s="142"/>
      <c r="I55" s="197">
        <f t="shared" si="0"/>
        <v>10830.060038</v>
      </c>
      <c r="J55" s="142"/>
      <c r="K55" s="142"/>
      <c r="L55" s="145" t="s">
        <v>51</v>
      </c>
    </row>
    <row r="56" spans="1:12" s="63" customFormat="1" ht="31.5">
      <c r="A56" s="139">
        <v>44</v>
      </c>
      <c r="B56" s="62" t="s">
        <v>84</v>
      </c>
      <c r="C56" s="146"/>
      <c r="D56" s="239"/>
      <c r="E56" s="239"/>
      <c r="F56" s="147">
        <v>200</v>
      </c>
      <c r="G56" s="142"/>
      <c r="H56" s="142"/>
      <c r="I56" s="197">
        <f t="shared" si="0"/>
        <v>10830.060038</v>
      </c>
      <c r="J56" s="142"/>
      <c r="K56" s="142"/>
      <c r="L56" s="145" t="s">
        <v>51</v>
      </c>
    </row>
    <row r="57" spans="1:13" s="63" customFormat="1" ht="31.5">
      <c r="A57" s="139">
        <v>45</v>
      </c>
      <c r="B57" s="62" t="s">
        <v>85</v>
      </c>
      <c r="C57" s="146"/>
      <c r="D57" s="239"/>
      <c r="E57" s="239"/>
      <c r="F57" s="147">
        <v>880</v>
      </c>
      <c r="G57" s="142"/>
      <c r="H57" s="142"/>
      <c r="I57" s="197">
        <f t="shared" si="0"/>
        <v>47652.264167199995</v>
      </c>
      <c r="J57" s="142"/>
      <c r="K57" s="142"/>
      <c r="L57" s="145" t="s">
        <v>239</v>
      </c>
      <c r="M57" s="66"/>
    </row>
    <row r="58" spans="1:12" s="63" customFormat="1" ht="31.5">
      <c r="A58" s="139">
        <v>46</v>
      </c>
      <c r="B58" s="62" t="s">
        <v>86</v>
      </c>
      <c r="C58" s="146"/>
      <c r="D58" s="239"/>
      <c r="E58" s="239"/>
      <c r="F58" s="147">
        <v>60</v>
      </c>
      <c r="G58" s="142"/>
      <c r="H58" s="142"/>
      <c r="I58" s="197">
        <f t="shared" si="0"/>
        <v>3249.0180113999995</v>
      </c>
      <c r="J58" s="142"/>
      <c r="K58" s="142"/>
      <c r="L58" s="145" t="s">
        <v>58</v>
      </c>
    </row>
    <row r="59" spans="1:12" s="63" customFormat="1" ht="16.5" thickBot="1">
      <c r="A59" s="67"/>
      <c r="B59" s="68"/>
      <c r="C59" s="68"/>
      <c r="D59" s="68"/>
      <c r="E59" s="69" t="s">
        <v>10</v>
      </c>
      <c r="F59" s="106">
        <f>SUM(F13:F58)</f>
        <v>14060</v>
      </c>
      <c r="G59" s="70">
        <f>SUM(H59:K59)</f>
        <v>761353.23</v>
      </c>
      <c r="H59" s="70">
        <v>0</v>
      </c>
      <c r="I59" s="70">
        <v>761353.23</v>
      </c>
      <c r="J59" s="70"/>
      <c r="K59" s="70"/>
      <c r="L59" s="71"/>
    </row>
    <row r="60" spans="1:12" s="63" customFormat="1" ht="15.75">
      <c r="A60" s="64"/>
      <c r="B60" s="64"/>
      <c r="C60" s="64"/>
      <c r="D60" s="157"/>
      <c r="F60" s="158"/>
      <c r="G60" s="59"/>
      <c r="H60" s="59"/>
      <c r="I60" s="64"/>
      <c r="J60" s="64"/>
      <c r="K60" s="64"/>
      <c r="L60" s="64"/>
    </row>
    <row r="61" spans="1:12" s="63" customFormat="1" ht="15.75">
      <c r="A61" s="64"/>
      <c r="B61" s="64"/>
      <c r="C61" s="64"/>
      <c r="D61" s="157"/>
      <c r="F61" s="158"/>
      <c r="G61" s="59"/>
      <c r="H61" s="59"/>
      <c r="I61" s="198"/>
      <c r="J61" s="64"/>
      <c r="K61" s="64"/>
      <c r="L61" s="64"/>
    </row>
    <row r="62" spans="1:12" s="63" customFormat="1" ht="15.75">
      <c r="A62" s="64" t="s">
        <v>149</v>
      </c>
      <c r="B62" s="65"/>
      <c r="C62" s="64"/>
      <c r="D62" s="64"/>
      <c r="E62" s="64"/>
      <c r="F62" s="64"/>
      <c r="G62" s="64"/>
      <c r="H62" s="64"/>
      <c r="I62" s="64"/>
      <c r="J62" s="64"/>
      <c r="K62" s="64" t="s">
        <v>18</v>
      </c>
      <c r="L62" s="64"/>
    </row>
    <row r="63" spans="1:12" s="63" customFormat="1" ht="15.75">
      <c r="A63" s="64"/>
      <c r="B63" s="64"/>
      <c r="C63" s="64"/>
      <c r="D63" s="64"/>
      <c r="E63" s="64"/>
      <c r="F63" s="64"/>
      <c r="G63" s="64"/>
      <c r="H63" s="64"/>
      <c r="I63" s="192"/>
      <c r="J63" s="64"/>
      <c r="K63" s="64"/>
      <c r="L63" s="64"/>
    </row>
    <row r="64" spans="1:12" s="63" customFormat="1" ht="15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s="63" customFormat="1" ht="15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 s="63" customFormat="1" ht="15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 s="63" customFormat="1" ht="15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1:12" s="63" customFormat="1" ht="15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1:12" s="63" customFormat="1" ht="15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s="63" customFormat="1" ht="15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1:12" s="63" customFormat="1" ht="15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s="63" customFormat="1" ht="15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s="63" customFormat="1" ht="15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 s="63" customFormat="1" ht="15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s="63" customFormat="1" ht="15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s="63" customFormat="1" ht="15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  <row r="77" spans="1:12" s="63" customFormat="1" ht="15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</row>
    <row r="78" spans="1:12" s="63" customFormat="1" ht="15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</row>
    <row r="79" spans="1:12" s="63" customFormat="1" ht="15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 s="63" customFormat="1" ht="15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s="63" customFormat="1" ht="15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1:12" s="63" customFormat="1" ht="15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s="63" customFormat="1" ht="15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s="63" customFormat="1" ht="15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</row>
    <row r="85" spans="1:12" s="63" customFormat="1" ht="15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1:12" s="63" customFormat="1" ht="15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</row>
    <row r="87" spans="1:12" s="63" customFormat="1" ht="15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2" s="63" customFormat="1" ht="15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</row>
    <row r="89" spans="1:12" s="63" customFormat="1" ht="15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</row>
    <row r="90" spans="1:12" s="63" customFormat="1" ht="15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s="63" customFormat="1" ht="15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3" ht="15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3"/>
    </row>
    <row r="93" spans="1:13" ht="15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3"/>
    </row>
    <row r="94" spans="1:13" ht="15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3"/>
    </row>
    <row r="95" spans="1:13" ht="15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3"/>
    </row>
    <row r="96" spans="1:13" ht="15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3"/>
    </row>
    <row r="97" spans="1:12" ht="15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</row>
    <row r="98" spans="1:12" ht="15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 ht="15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5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</sheetData>
  <sheetProtection/>
  <mergeCells count="18">
    <mergeCell ref="D13:D58"/>
    <mergeCell ref="E13:E58"/>
    <mergeCell ref="A7:L7"/>
    <mergeCell ref="A8:L8"/>
    <mergeCell ref="A9:L9"/>
    <mergeCell ref="L11:L12"/>
    <mergeCell ref="E11:E12"/>
    <mergeCell ref="F11:F12"/>
    <mergeCell ref="G11:K11"/>
    <mergeCell ref="A11:A12"/>
    <mergeCell ref="A1:K1"/>
    <mergeCell ref="A2:K2"/>
    <mergeCell ref="A3:K3"/>
    <mergeCell ref="A4:K4"/>
    <mergeCell ref="A5:K5"/>
    <mergeCell ref="D11:D12"/>
    <mergeCell ref="B11:B12"/>
    <mergeCell ref="C11:C12"/>
  </mergeCells>
  <printOptions/>
  <pageMargins left="0.3937007874015748" right="0.1968503937007874" top="0.5905511811023623" bottom="0.3937007874015748" header="0.5118110236220472" footer="0.5118110236220472"/>
  <pageSetup fitToHeight="5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3121">
    <tabColor rgb="FFFF0000"/>
  </sheetPr>
  <dimension ref="A1:M42"/>
  <sheetViews>
    <sheetView view="pageBreakPreview" zoomScale="60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21.375" style="4" customWidth="1"/>
    <col min="4" max="4" width="16.625" style="4" customWidth="1"/>
    <col min="5" max="5" width="51.75390625" style="4" customWidth="1"/>
    <col min="6" max="6" width="8.375" style="4" customWidth="1"/>
    <col min="7" max="7" width="15.125" style="4" customWidth="1"/>
    <col min="8" max="8" width="13.00390625" style="4" customWidth="1"/>
    <col min="9" max="9" width="30.00390625" style="4" customWidth="1"/>
    <col min="10" max="10" width="13.25390625" style="4" customWidth="1"/>
    <col min="11" max="11" width="12.00390625" style="4" customWidth="1"/>
    <col min="12" max="12" width="23.875" style="4" customWidth="1"/>
  </cols>
  <sheetData>
    <row r="1" spans="1:13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212</v>
      </c>
      <c r="M1" s="171"/>
    </row>
    <row r="2" spans="1:13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ht="15.75">
      <c r="L6" s="15"/>
    </row>
    <row r="7" spans="1:12" s="27" customFormat="1" ht="18.75">
      <c r="A7" s="232" t="s">
        <v>30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3" s="27" customFormat="1" ht="18.75">
      <c r="A8" s="232" t="s">
        <v>41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s="27" customFormat="1" ht="18.75">
      <c r="A9" s="232" t="s">
        <v>42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s="27" customFormat="1" ht="18.75">
      <c r="A10" s="232" t="s">
        <v>136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ht="19.5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9"/>
    </row>
    <row r="12" spans="1:12" ht="74.25" customHeight="1">
      <c r="A12" s="250" t="s">
        <v>0</v>
      </c>
      <c r="B12" s="244" t="s">
        <v>1</v>
      </c>
      <c r="C12" s="246" t="s">
        <v>13</v>
      </c>
      <c r="D12" s="246" t="s">
        <v>2</v>
      </c>
      <c r="E12" s="246" t="s">
        <v>3</v>
      </c>
      <c r="F12" s="246" t="s">
        <v>11</v>
      </c>
      <c r="G12" s="244" t="s">
        <v>128</v>
      </c>
      <c r="H12" s="244"/>
      <c r="I12" s="244"/>
      <c r="J12" s="244"/>
      <c r="K12" s="244"/>
      <c r="L12" s="248" t="s">
        <v>9</v>
      </c>
    </row>
    <row r="13" spans="1:12" ht="15.75">
      <c r="A13" s="251"/>
      <c r="B13" s="245"/>
      <c r="C13" s="247"/>
      <c r="D13" s="247"/>
      <c r="E13" s="247"/>
      <c r="F13" s="247"/>
      <c r="G13" s="114" t="s">
        <v>4</v>
      </c>
      <c r="H13" s="114" t="s">
        <v>5</v>
      </c>
      <c r="I13" s="114" t="s">
        <v>6</v>
      </c>
      <c r="J13" s="176" t="s">
        <v>7</v>
      </c>
      <c r="K13" s="176" t="s">
        <v>8</v>
      </c>
      <c r="L13" s="249"/>
    </row>
    <row r="14" spans="1:12" ht="47.25">
      <c r="A14" s="124">
        <v>1</v>
      </c>
      <c r="B14" s="62" t="s">
        <v>59</v>
      </c>
      <c r="C14" s="84" t="s">
        <v>104</v>
      </c>
      <c r="D14" s="84" t="s">
        <v>38</v>
      </c>
      <c r="E14" s="9" t="s">
        <v>16</v>
      </c>
      <c r="F14" s="84">
        <v>4</v>
      </c>
      <c r="G14" s="114"/>
      <c r="H14" s="114"/>
      <c r="I14" s="93"/>
      <c r="J14" s="191">
        <v>1635.46</v>
      </c>
      <c r="K14" s="219"/>
      <c r="L14" s="125" t="s">
        <v>258</v>
      </c>
    </row>
    <row r="15" spans="1:12" ht="63">
      <c r="A15" s="124">
        <v>2</v>
      </c>
      <c r="B15" s="62" t="s">
        <v>19</v>
      </c>
      <c r="C15" s="84" t="s">
        <v>104</v>
      </c>
      <c r="D15" s="84" t="s">
        <v>38</v>
      </c>
      <c r="E15" s="9" t="s">
        <v>16</v>
      </c>
      <c r="F15" s="84">
        <v>15</v>
      </c>
      <c r="G15" s="93"/>
      <c r="H15" s="93"/>
      <c r="I15" s="93"/>
      <c r="J15" s="191">
        <v>37122.01</v>
      </c>
      <c r="K15" s="191"/>
      <c r="L15" s="125" t="s">
        <v>259</v>
      </c>
    </row>
    <row r="16" spans="1:12" ht="66.75" customHeight="1">
      <c r="A16" s="124">
        <v>3</v>
      </c>
      <c r="B16" s="62" t="s">
        <v>61</v>
      </c>
      <c r="C16" s="84" t="s">
        <v>160</v>
      </c>
      <c r="D16" s="84" t="s">
        <v>38</v>
      </c>
      <c r="E16" s="9" t="s">
        <v>16</v>
      </c>
      <c r="F16" s="84">
        <v>12</v>
      </c>
      <c r="G16" s="114"/>
      <c r="H16" s="114"/>
      <c r="I16" s="93"/>
      <c r="J16" s="191">
        <v>15273.53</v>
      </c>
      <c r="K16" s="191"/>
      <c r="L16" s="125" t="s">
        <v>260</v>
      </c>
    </row>
    <row r="17" spans="1:12" ht="48.75" customHeight="1">
      <c r="A17" s="124">
        <v>4</v>
      </c>
      <c r="B17" s="62" t="s">
        <v>106</v>
      </c>
      <c r="C17" s="84" t="s">
        <v>104</v>
      </c>
      <c r="D17" s="84" t="s">
        <v>38</v>
      </c>
      <c r="E17" s="9" t="s">
        <v>16</v>
      </c>
      <c r="F17" s="84">
        <v>23</v>
      </c>
      <c r="G17" s="93"/>
      <c r="H17" s="93"/>
      <c r="I17" s="93"/>
      <c r="J17" s="191">
        <v>7295.66</v>
      </c>
      <c r="K17" s="191"/>
      <c r="L17" s="125" t="s">
        <v>261</v>
      </c>
    </row>
    <row r="18" spans="1:12" ht="48.75" customHeight="1">
      <c r="A18" s="124">
        <v>5</v>
      </c>
      <c r="B18" s="108" t="s">
        <v>182</v>
      </c>
      <c r="C18" s="84" t="s">
        <v>104</v>
      </c>
      <c r="D18" s="84" t="s">
        <v>38</v>
      </c>
      <c r="E18" s="9" t="s">
        <v>16</v>
      </c>
      <c r="F18" s="84">
        <v>1</v>
      </c>
      <c r="G18" s="93"/>
      <c r="H18" s="93"/>
      <c r="I18" s="93"/>
      <c r="J18" s="191"/>
      <c r="K18" s="191">
        <v>12131.32940639959</v>
      </c>
      <c r="L18" s="125" t="s">
        <v>276</v>
      </c>
    </row>
    <row r="19" spans="1:12" ht="48.75" customHeight="1">
      <c r="A19" s="124">
        <v>6</v>
      </c>
      <c r="B19" s="108" t="s">
        <v>183</v>
      </c>
      <c r="C19" s="84" t="s">
        <v>104</v>
      </c>
      <c r="D19" s="84" t="s">
        <v>38</v>
      </c>
      <c r="E19" s="9" t="s">
        <v>16</v>
      </c>
      <c r="F19" s="84">
        <v>2</v>
      </c>
      <c r="G19" s="93"/>
      <c r="H19" s="93"/>
      <c r="I19" s="93"/>
      <c r="J19" s="191">
        <f>14990.94</f>
        <v>14990.94</v>
      </c>
      <c r="K19" s="191">
        <v>11214.730129351448</v>
      </c>
      <c r="L19" s="125" t="s">
        <v>277</v>
      </c>
    </row>
    <row r="20" spans="1:12" ht="48.75" customHeight="1">
      <c r="A20" s="124">
        <v>7</v>
      </c>
      <c r="B20" s="108" t="s">
        <v>184</v>
      </c>
      <c r="C20" s="84" t="s">
        <v>104</v>
      </c>
      <c r="D20" s="84" t="s">
        <v>38</v>
      </c>
      <c r="E20" s="9" t="s">
        <v>16</v>
      </c>
      <c r="F20" s="84">
        <v>11</v>
      </c>
      <c r="G20" s="93"/>
      <c r="H20" s="93"/>
      <c r="I20" s="93"/>
      <c r="J20" s="191"/>
      <c r="K20" s="191">
        <v>111438.78273110949</v>
      </c>
      <c r="L20" s="125" t="s">
        <v>273</v>
      </c>
    </row>
    <row r="21" spans="1:12" ht="47.25">
      <c r="A21" s="124">
        <v>8</v>
      </c>
      <c r="B21" s="108" t="s">
        <v>168</v>
      </c>
      <c r="C21" s="84" t="s">
        <v>104</v>
      </c>
      <c r="D21" s="84" t="s">
        <v>38</v>
      </c>
      <c r="E21" s="9" t="s">
        <v>16</v>
      </c>
      <c r="F21" s="84">
        <v>30</v>
      </c>
      <c r="G21" s="93"/>
      <c r="H21" s="93"/>
      <c r="I21" s="93"/>
      <c r="J21" s="191">
        <v>12676.35</v>
      </c>
      <c r="K21" s="191"/>
      <c r="L21" s="125" t="s">
        <v>262</v>
      </c>
    </row>
    <row r="22" spans="1:12" ht="47.25">
      <c r="A22" s="124">
        <v>9</v>
      </c>
      <c r="B22" s="108" t="s">
        <v>156</v>
      </c>
      <c r="C22" s="84" t="s">
        <v>104</v>
      </c>
      <c r="D22" s="84" t="s">
        <v>38</v>
      </c>
      <c r="E22" s="9" t="s">
        <v>16</v>
      </c>
      <c r="F22" s="84">
        <v>23</v>
      </c>
      <c r="G22" s="93"/>
      <c r="H22" s="93"/>
      <c r="I22" s="93"/>
      <c r="J22" s="191">
        <v>11620.7</v>
      </c>
      <c r="K22" s="191"/>
      <c r="L22" s="125" t="s">
        <v>263</v>
      </c>
    </row>
    <row r="23" spans="1:12" ht="47.25">
      <c r="A23" s="124">
        <v>10</v>
      </c>
      <c r="B23" s="108" t="s">
        <v>185</v>
      </c>
      <c r="C23" s="84" t="s">
        <v>104</v>
      </c>
      <c r="D23" s="84" t="s">
        <v>38</v>
      </c>
      <c r="E23" s="9" t="s">
        <v>16</v>
      </c>
      <c r="F23" s="168">
        <v>11</v>
      </c>
      <c r="G23" s="169"/>
      <c r="H23" s="169"/>
      <c r="I23" s="169"/>
      <c r="J23" s="220">
        <v>32294.94</v>
      </c>
      <c r="K23" s="220"/>
      <c r="L23" s="125" t="s">
        <v>264</v>
      </c>
    </row>
    <row r="24" spans="1:12" ht="47.25">
      <c r="A24" s="124">
        <v>11</v>
      </c>
      <c r="B24" s="167" t="s">
        <v>170</v>
      </c>
      <c r="C24" s="84" t="s">
        <v>104</v>
      </c>
      <c r="D24" s="84" t="s">
        <v>38</v>
      </c>
      <c r="E24" s="9" t="s">
        <v>16</v>
      </c>
      <c r="F24" s="168">
        <v>65</v>
      </c>
      <c r="G24" s="169"/>
      <c r="H24" s="169"/>
      <c r="I24" s="169"/>
      <c r="J24" s="220">
        <v>31915.33</v>
      </c>
      <c r="K24" s="220"/>
      <c r="L24" s="125" t="s">
        <v>281</v>
      </c>
    </row>
    <row r="25" spans="1:12" ht="78.75">
      <c r="A25" s="124">
        <v>12</v>
      </c>
      <c r="B25" s="167" t="s">
        <v>271</v>
      </c>
      <c r="C25" s="84" t="s">
        <v>266</v>
      </c>
      <c r="D25" s="84" t="s">
        <v>38</v>
      </c>
      <c r="E25" s="9" t="s">
        <v>16</v>
      </c>
      <c r="F25" s="168">
        <v>6</v>
      </c>
      <c r="G25" s="169"/>
      <c r="H25" s="169"/>
      <c r="I25" s="169"/>
      <c r="J25" s="220">
        <f>42303</f>
        <v>42303</v>
      </c>
      <c r="K25" s="220">
        <v>15150.364291257918</v>
      </c>
      <c r="L25" s="125" t="s">
        <v>275</v>
      </c>
    </row>
    <row r="26" spans="1:12" ht="63">
      <c r="A26" s="124">
        <v>13</v>
      </c>
      <c r="B26" s="167" t="s">
        <v>190</v>
      </c>
      <c r="C26" s="84" t="s">
        <v>104</v>
      </c>
      <c r="D26" s="84" t="s">
        <v>38</v>
      </c>
      <c r="E26" s="9" t="s">
        <v>16</v>
      </c>
      <c r="F26" s="168">
        <v>12</v>
      </c>
      <c r="G26" s="169"/>
      <c r="H26" s="169"/>
      <c r="I26" s="169"/>
      <c r="J26" s="220">
        <v>35500.41</v>
      </c>
      <c r="K26" s="220"/>
      <c r="L26" s="125" t="s">
        <v>265</v>
      </c>
    </row>
    <row r="27" spans="1:12" ht="47.25">
      <c r="A27" s="124">
        <v>14</v>
      </c>
      <c r="B27" s="167" t="s">
        <v>272</v>
      </c>
      <c r="C27" s="84" t="s">
        <v>104</v>
      </c>
      <c r="D27" s="84" t="s">
        <v>38</v>
      </c>
      <c r="E27" s="9" t="s">
        <v>16</v>
      </c>
      <c r="F27" s="168">
        <v>4</v>
      </c>
      <c r="G27" s="169"/>
      <c r="H27" s="169"/>
      <c r="I27" s="169"/>
      <c r="J27" s="220"/>
      <c r="K27" s="220">
        <v>8046.533441881544</v>
      </c>
      <c r="L27" s="130" t="s">
        <v>274</v>
      </c>
    </row>
    <row r="28" spans="1:12" ht="47.25">
      <c r="A28" s="124">
        <v>15</v>
      </c>
      <c r="B28" s="167" t="s">
        <v>282</v>
      </c>
      <c r="C28" s="84" t="s">
        <v>104</v>
      </c>
      <c r="D28" s="84" t="s">
        <v>38</v>
      </c>
      <c r="E28" s="9" t="s">
        <v>16</v>
      </c>
      <c r="F28" s="168">
        <v>1</v>
      </c>
      <c r="G28" s="169"/>
      <c r="H28" s="169"/>
      <c r="I28" s="169"/>
      <c r="J28" s="220"/>
      <c r="K28" s="220">
        <v>26557</v>
      </c>
      <c r="L28" s="130" t="s">
        <v>283</v>
      </c>
    </row>
    <row r="29" spans="1:12" ht="16.5" thickBot="1">
      <c r="A29" s="126"/>
      <c r="B29" s="53"/>
      <c r="C29" s="53"/>
      <c r="D29" s="53"/>
      <c r="E29" s="54" t="s">
        <v>10</v>
      </c>
      <c r="F29" s="127">
        <f>SUM(F14:F28)</f>
        <v>220</v>
      </c>
      <c r="G29" s="28">
        <f>SUM(H29:K29)</f>
        <v>427167.06999999995</v>
      </c>
      <c r="H29" s="28">
        <f>SUM(H14:H23)</f>
        <v>0</v>
      </c>
      <c r="I29" s="28">
        <f>SUM(I14:I23)</f>
        <v>0</v>
      </c>
      <c r="J29" s="28">
        <f>SUM(J14:J28)</f>
        <v>242628.33</v>
      </c>
      <c r="K29" s="28">
        <f>SUM(K14:K28)</f>
        <v>184538.74</v>
      </c>
      <c r="L29" s="25"/>
    </row>
    <row r="30" spans="1:12" ht="15.75">
      <c r="A30" s="123"/>
      <c r="B30" s="17"/>
      <c r="C30" s="17"/>
      <c r="D30" s="157"/>
      <c r="E30" s="63"/>
      <c r="F30" s="158"/>
      <c r="G30" s="59"/>
      <c r="H30" s="19"/>
      <c r="I30" s="19"/>
      <c r="J30" s="19"/>
      <c r="K30" s="19"/>
      <c r="L30" s="17"/>
    </row>
    <row r="31" spans="1:12" ht="15.75">
      <c r="A31" s="123"/>
      <c r="B31" s="17"/>
      <c r="C31" s="17"/>
      <c r="D31" s="157"/>
      <c r="E31" s="63"/>
      <c r="F31" s="158"/>
      <c r="G31" s="59"/>
      <c r="H31" s="19"/>
      <c r="I31" s="215"/>
      <c r="J31" s="215"/>
      <c r="K31" s="19"/>
      <c r="L31" s="17"/>
    </row>
    <row r="32" spans="1:12" ht="15.75">
      <c r="A32" s="123"/>
      <c r="B32" s="15"/>
      <c r="C32" s="15"/>
      <c r="D32" s="15"/>
      <c r="E32" s="217"/>
      <c r="F32" s="15"/>
      <c r="G32" s="216"/>
      <c r="H32" s="15"/>
      <c r="I32" s="200"/>
      <c r="J32" s="199"/>
      <c r="K32" s="15"/>
      <c r="L32" s="15"/>
    </row>
    <row r="33" spans="1:12" ht="18.75">
      <c r="A33" s="123"/>
      <c r="B33" s="21" t="s">
        <v>149</v>
      </c>
      <c r="C33" s="22"/>
      <c r="D33" s="21"/>
      <c r="E33" s="21"/>
      <c r="F33" s="21"/>
      <c r="G33" s="21"/>
      <c r="H33" s="21"/>
      <c r="I33" s="218"/>
      <c r="J33" s="21"/>
      <c r="K33" s="21" t="s">
        <v>18</v>
      </c>
      <c r="L33" s="21"/>
    </row>
    <row r="34" spans="1:13" s="1" customFormat="1" ht="15.75">
      <c r="A34" s="123"/>
      <c r="B34" s="15"/>
      <c r="C34" s="15"/>
      <c r="D34" s="15"/>
      <c r="E34" s="15"/>
      <c r="F34" s="15"/>
      <c r="G34" s="15"/>
      <c r="H34" s="15"/>
      <c r="I34" s="199"/>
      <c r="J34" s="15"/>
      <c r="K34" s="15"/>
      <c r="L34" s="15"/>
      <c r="M34"/>
    </row>
    <row r="35" spans="1:13" ht="15.75">
      <c r="A35" s="123"/>
      <c r="B35" s="6"/>
      <c r="M35" s="1"/>
    </row>
    <row r="36" ht="15.75">
      <c r="A36" s="123"/>
    </row>
    <row r="37" ht="15.75">
      <c r="A37" s="17"/>
    </row>
    <row r="38" ht="15.75">
      <c r="A38" s="17"/>
    </row>
    <row r="39" ht="15.75">
      <c r="A39" s="17"/>
    </row>
    <row r="40" ht="15.75">
      <c r="A40" s="15"/>
    </row>
    <row r="41" ht="15.75">
      <c r="A41" s="15"/>
    </row>
    <row r="42" ht="15.75">
      <c r="A42" s="15"/>
    </row>
  </sheetData>
  <sheetProtection/>
  <mergeCells count="18">
    <mergeCell ref="G12:K12"/>
    <mergeCell ref="L12:L13"/>
    <mergeCell ref="E12:E13"/>
    <mergeCell ref="F12:F13"/>
    <mergeCell ref="A9:M9"/>
    <mergeCell ref="A11:L11"/>
    <mergeCell ref="A10:M10"/>
    <mergeCell ref="A12:A13"/>
    <mergeCell ref="A1:K1"/>
    <mergeCell ref="A2:K2"/>
    <mergeCell ref="A3:K3"/>
    <mergeCell ref="A4:K4"/>
    <mergeCell ref="A5:K5"/>
    <mergeCell ref="B12:B13"/>
    <mergeCell ref="C12:C13"/>
    <mergeCell ref="D12:D13"/>
    <mergeCell ref="A8:M8"/>
    <mergeCell ref="A7:L7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5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6213">
    <tabColor rgb="FFFF0000"/>
  </sheetPr>
  <dimension ref="A1:M21"/>
  <sheetViews>
    <sheetView view="pageBreakPreview" zoomScale="60" zoomScalePageLayoutView="0" workbookViewId="0" topLeftCell="A1">
      <selection activeCell="A1" sqref="A1:K5"/>
    </sheetView>
  </sheetViews>
  <sheetFormatPr defaultColWidth="9.00390625" defaultRowHeight="12.75"/>
  <cols>
    <col min="1" max="1" width="6.00390625" style="2" customWidth="1"/>
    <col min="2" max="2" width="24.125" style="2" customWidth="1"/>
    <col min="3" max="3" width="18.625" style="2" customWidth="1"/>
    <col min="4" max="4" width="16.625" style="2" customWidth="1"/>
    <col min="5" max="5" width="19.375" style="2" customWidth="1"/>
    <col min="6" max="6" width="10.125" style="2" customWidth="1"/>
    <col min="7" max="7" width="11.125" style="2" customWidth="1"/>
    <col min="8" max="8" width="11.125" style="2" bestFit="1" customWidth="1"/>
    <col min="9" max="9" width="11.125" style="2" customWidth="1"/>
    <col min="10" max="10" width="11.625" style="2" customWidth="1"/>
    <col min="11" max="11" width="12.625" style="2" customWidth="1"/>
    <col min="12" max="12" width="21.25390625" style="2" customWidth="1"/>
  </cols>
  <sheetData>
    <row r="1" spans="1:13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213</v>
      </c>
      <c r="M1" s="171"/>
    </row>
    <row r="2" spans="1:13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ht="15.75">
      <c r="L6" s="12"/>
    </row>
    <row r="7" spans="1:12" ht="15.75" customHeight="1">
      <c r="A7" s="252" t="s">
        <v>31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</row>
    <row r="8" spans="1:12" ht="15.75" customHeight="1">
      <c r="A8" s="252" t="s">
        <v>39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ht="18.75">
      <c r="A9" s="252" t="s">
        <v>134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ht="18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ht="13.5" thickBot="1">
      <c r="C11" s="3"/>
    </row>
    <row r="12" spans="1:12" ht="30.75" customHeight="1">
      <c r="A12" s="253" t="s">
        <v>0</v>
      </c>
      <c r="B12" s="255" t="s">
        <v>1</v>
      </c>
      <c r="C12" s="257" t="s">
        <v>13</v>
      </c>
      <c r="D12" s="257" t="s">
        <v>2</v>
      </c>
      <c r="E12" s="257" t="s">
        <v>3</v>
      </c>
      <c r="F12" s="257" t="s">
        <v>15</v>
      </c>
      <c r="G12" s="259" t="s">
        <v>135</v>
      </c>
      <c r="H12" s="260"/>
      <c r="I12" s="260"/>
      <c r="J12" s="260"/>
      <c r="K12" s="261"/>
      <c r="L12" s="262" t="s">
        <v>9</v>
      </c>
    </row>
    <row r="13" spans="1:12" ht="18" customHeight="1" thickBot="1">
      <c r="A13" s="254"/>
      <c r="B13" s="256"/>
      <c r="C13" s="258"/>
      <c r="D13" s="258"/>
      <c r="E13" s="258"/>
      <c r="F13" s="264"/>
      <c r="G13" s="97" t="s">
        <v>4</v>
      </c>
      <c r="H13" s="97" t="s">
        <v>5</v>
      </c>
      <c r="I13" s="97" t="s">
        <v>6</v>
      </c>
      <c r="J13" s="97" t="s">
        <v>7</v>
      </c>
      <c r="K13" s="97" t="s">
        <v>8</v>
      </c>
      <c r="L13" s="263"/>
    </row>
    <row r="14" spans="1:12" ht="63.75" thickBot="1">
      <c r="A14" s="46">
        <v>1</v>
      </c>
      <c r="B14" s="112" t="s">
        <v>155</v>
      </c>
      <c r="C14" s="75" t="s">
        <v>104</v>
      </c>
      <c r="D14" s="10" t="s">
        <v>12</v>
      </c>
      <c r="E14" s="83" t="s">
        <v>16</v>
      </c>
      <c r="F14" s="111">
        <v>61</v>
      </c>
      <c r="G14" s="11">
        <f>SUM(H14:K14)</f>
        <v>50000</v>
      </c>
      <c r="H14" s="95"/>
      <c r="I14" s="11"/>
      <c r="J14" s="11"/>
      <c r="K14" s="113">
        <v>50000</v>
      </c>
      <c r="L14" s="96" t="s">
        <v>23</v>
      </c>
    </row>
    <row r="15" spans="1:12" ht="16.5" thickBot="1">
      <c r="A15" s="33"/>
      <c r="B15" s="34"/>
      <c r="C15" s="34"/>
      <c r="D15" s="34"/>
      <c r="E15" s="35" t="s">
        <v>10</v>
      </c>
      <c r="F15" s="36"/>
      <c r="G15" s="28">
        <f>SUM(H15:K15)</f>
        <v>50000</v>
      </c>
      <c r="H15" s="50">
        <v>0</v>
      </c>
      <c r="I15" s="50">
        <v>0</v>
      </c>
      <c r="J15" s="50">
        <v>0</v>
      </c>
      <c r="K15" s="50">
        <f>K14</f>
        <v>50000</v>
      </c>
      <c r="L15" s="37"/>
    </row>
    <row r="16" spans="1:12" ht="15.75">
      <c r="A16" s="38"/>
      <c r="B16" s="38"/>
      <c r="C16" s="38"/>
      <c r="D16" s="38"/>
      <c r="E16" s="39"/>
      <c r="F16" s="40"/>
      <c r="G16" s="41"/>
      <c r="H16" s="42"/>
      <c r="I16" s="42"/>
      <c r="J16" s="42"/>
      <c r="K16" s="42"/>
      <c r="L16" s="38"/>
    </row>
    <row r="17" spans="1:12" ht="15.75">
      <c r="A17" s="12"/>
      <c r="B17" s="12"/>
      <c r="C17" s="12"/>
      <c r="D17" s="12"/>
      <c r="E17" s="12"/>
      <c r="F17" s="31"/>
      <c r="G17" s="31"/>
      <c r="H17" s="31"/>
      <c r="I17" s="31"/>
      <c r="J17" s="31"/>
      <c r="K17" s="31"/>
      <c r="L17" s="12"/>
    </row>
    <row r="18" spans="1:12" ht="15.75">
      <c r="A18" s="12"/>
      <c r="B18" s="12"/>
      <c r="C18" s="12"/>
      <c r="D18" s="12"/>
      <c r="E18" s="12"/>
      <c r="F18" s="31"/>
      <c r="G18" s="31"/>
      <c r="H18" s="31"/>
      <c r="I18" s="31"/>
      <c r="J18" s="31"/>
      <c r="K18" s="31"/>
      <c r="L18" s="12"/>
    </row>
    <row r="19" spans="1:12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1" customFormat="1" ht="15.75">
      <c r="A20" s="12" t="s">
        <v>149</v>
      </c>
      <c r="B20" s="13"/>
      <c r="C20" s="12"/>
      <c r="D20" s="12"/>
      <c r="E20" s="12"/>
      <c r="F20" s="12"/>
      <c r="G20" s="12"/>
      <c r="H20" s="12"/>
      <c r="I20" s="12"/>
      <c r="J20" s="12"/>
      <c r="K20" s="12" t="s">
        <v>18</v>
      </c>
      <c r="L20" s="12"/>
    </row>
    <row r="21" spans="1:12" s="1" customFormat="1" ht="12.75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6">
    <mergeCell ref="C12:C13"/>
    <mergeCell ref="G12:K12"/>
    <mergeCell ref="L12:L13"/>
    <mergeCell ref="D12:D13"/>
    <mergeCell ref="E12:E13"/>
    <mergeCell ref="F12:F13"/>
    <mergeCell ref="A7:L7"/>
    <mergeCell ref="A8:L8"/>
    <mergeCell ref="A9:L9"/>
    <mergeCell ref="A12:A13"/>
    <mergeCell ref="B12:B13"/>
    <mergeCell ref="A1:K1"/>
    <mergeCell ref="A2:K2"/>
    <mergeCell ref="A3:K3"/>
    <mergeCell ref="A4:K4"/>
    <mergeCell ref="A5:K5"/>
  </mergeCells>
  <printOptions/>
  <pageMargins left="0.5905511811023623" right="0.1968503937007874" top="0.984251968503937" bottom="0.1968503937007874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123">
    <tabColor rgb="FFFF0000"/>
    <pageSetUpPr fitToPage="1"/>
  </sheetPr>
  <dimension ref="A1:M29"/>
  <sheetViews>
    <sheetView view="pageBreakPreview" zoomScale="60" zoomScaleNormal="85" zoomScalePageLayoutView="0" workbookViewId="0" topLeftCell="A1">
      <selection activeCell="A1" sqref="A1:K5"/>
    </sheetView>
  </sheetViews>
  <sheetFormatPr defaultColWidth="9.00390625" defaultRowHeight="12.75"/>
  <cols>
    <col min="1" max="1" width="7.125" style="4" customWidth="1"/>
    <col min="2" max="2" width="24.25390625" style="4" customWidth="1"/>
    <col min="3" max="3" width="31.00390625" style="4" customWidth="1"/>
    <col min="4" max="4" width="16.875" style="4" customWidth="1"/>
    <col min="5" max="5" width="19.25390625" style="4" customWidth="1"/>
    <col min="6" max="6" width="9.125" style="4" customWidth="1"/>
    <col min="7" max="7" width="12.625" style="4" bestFit="1" customWidth="1"/>
    <col min="8" max="9" width="12.125" style="4" customWidth="1"/>
    <col min="10" max="10" width="12.625" style="4" bestFit="1" customWidth="1"/>
    <col min="11" max="11" width="9.25390625" style="4" customWidth="1"/>
    <col min="12" max="12" width="27.75390625" style="4" customWidth="1"/>
  </cols>
  <sheetData>
    <row r="1" spans="1:13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212</v>
      </c>
      <c r="M1" s="171"/>
    </row>
    <row r="2" spans="1:13" ht="18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ht="15.75">
      <c r="L6" s="15"/>
    </row>
    <row r="7" spans="1:12" s="27" customFormat="1" ht="18.75">
      <c r="A7" s="232" t="s">
        <v>158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s="27" customFormat="1" ht="21.75" customHeight="1">
      <c r="A8" s="232" t="s">
        <v>133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s="27" customFormat="1" ht="18.75">
      <c r="A9" s="51"/>
      <c r="B9" s="51"/>
      <c r="C9" s="51"/>
      <c r="D9" s="21"/>
      <c r="E9" s="21"/>
      <c r="F9" s="21"/>
      <c r="G9" s="21"/>
      <c r="H9" s="21"/>
      <c r="I9" s="21"/>
      <c r="J9" s="56"/>
      <c r="K9" s="56"/>
      <c r="L9" s="56"/>
    </row>
    <row r="10" ht="13.5" thickBot="1">
      <c r="E10" s="5"/>
    </row>
    <row r="11" spans="1:12" ht="15.75">
      <c r="A11" s="233" t="s">
        <v>0</v>
      </c>
      <c r="B11" s="235" t="s">
        <v>1</v>
      </c>
      <c r="C11" s="228" t="s">
        <v>13</v>
      </c>
      <c r="D11" s="246" t="s">
        <v>2</v>
      </c>
      <c r="E11" s="246" t="s">
        <v>3</v>
      </c>
      <c r="F11" s="228" t="s">
        <v>17</v>
      </c>
      <c r="G11" s="230" t="s">
        <v>128</v>
      </c>
      <c r="H11" s="231"/>
      <c r="I11" s="231"/>
      <c r="J11" s="231"/>
      <c r="K11" s="242"/>
      <c r="L11" s="240" t="s">
        <v>9</v>
      </c>
    </row>
    <row r="12" spans="1:12" ht="15.75">
      <c r="A12" s="243"/>
      <c r="B12" s="238"/>
      <c r="C12" s="237"/>
      <c r="D12" s="247"/>
      <c r="E12" s="247"/>
      <c r="F12" s="237"/>
      <c r="G12" s="14" t="s">
        <v>4</v>
      </c>
      <c r="H12" s="14" t="s">
        <v>5</v>
      </c>
      <c r="I12" s="14" t="s">
        <v>6</v>
      </c>
      <c r="J12" s="14" t="s">
        <v>7</v>
      </c>
      <c r="K12" s="14" t="s">
        <v>8</v>
      </c>
      <c r="L12" s="241"/>
    </row>
    <row r="13" spans="1:12" s="63" customFormat="1" ht="47.25">
      <c r="A13" s="119">
        <v>1</v>
      </c>
      <c r="B13" s="109" t="s">
        <v>146</v>
      </c>
      <c r="C13" s="110" t="s">
        <v>164</v>
      </c>
      <c r="D13" s="110" t="s">
        <v>38</v>
      </c>
      <c r="E13" s="110" t="s">
        <v>16</v>
      </c>
      <c r="F13" s="135">
        <v>8.6</v>
      </c>
      <c r="G13" s="136"/>
      <c r="H13" s="136"/>
      <c r="I13" s="136"/>
      <c r="J13" s="121">
        <f>46991</f>
        <v>46991</v>
      </c>
      <c r="K13" s="154"/>
      <c r="L13" s="115" t="s">
        <v>254</v>
      </c>
    </row>
    <row r="14" spans="1:12" s="63" customFormat="1" ht="47.25">
      <c r="A14" s="119">
        <v>2</v>
      </c>
      <c r="B14" s="155" t="s">
        <v>241</v>
      </c>
      <c r="C14" s="110" t="s">
        <v>160</v>
      </c>
      <c r="D14" s="110" t="s">
        <v>38</v>
      </c>
      <c r="E14" s="110" t="s">
        <v>16</v>
      </c>
      <c r="F14" s="135" t="s">
        <v>173</v>
      </c>
      <c r="G14" s="136"/>
      <c r="H14" s="136"/>
      <c r="I14" s="136"/>
      <c r="J14" s="121">
        <v>65992</v>
      </c>
      <c r="K14" s="154"/>
      <c r="L14" s="115" t="s">
        <v>169</v>
      </c>
    </row>
    <row r="15" spans="1:12" s="63" customFormat="1" ht="47.25">
      <c r="A15" s="119">
        <v>3</v>
      </c>
      <c r="B15" s="155" t="s">
        <v>167</v>
      </c>
      <c r="C15" s="110" t="s">
        <v>160</v>
      </c>
      <c r="D15" s="110" t="s">
        <v>38</v>
      </c>
      <c r="E15" s="110" t="s">
        <v>16</v>
      </c>
      <c r="F15" s="135">
        <f>15*0.5</f>
        <v>7.5</v>
      </c>
      <c r="G15" s="136"/>
      <c r="H15" s="136"/>
      <c r="I15" s="136"/>
      <c r="J15" s="121">
        <v>2997</v>
      </c>
      <c r="K15" s="154"/>
      <c r="L15" s="115" t="s">
        <v>250</v>
      </c>
    </row>
    <row r="16" spans="1:12" s="63" customFormat="1" ht="47.25">
      <c r="A16" s="119">
        <v>4</v>
      </c>
      <c r="B16" s="155" t="s">
        <v>184</v>
      </c>
      <c r="C16" s="110" t="s">
        <v>164</v>
      </c>
      <c r="D16" s="110" t="s">
        <v>38</v>
      </c>
      <c r="E16" s="110" t="s">
        <v>16</v>
      </c>
      <c r="F16" s="135" t="s">
        <v>173</v>
      </c>
      <c r="G16" s="136"/>
      <c r="H16" s="136"/>
      <c r="I16" s="136"/>
      <c r="J16" s="121">
        <v>14824</v>
      </c>
      <c r="K16" s="154"/>
      <c r="L16" s="115" t="s">
        <v>253</v>
      </c>
    </row>
    <row r="17" spans="1:12" s="63" customFormat="1" ht="47.25">
      <c r="A17" s="119">
        <v>5</v>
      </c>
      <c r="B17" s="155" t="s">
        <v>166</v>
      </c>
      <c r="C17" s="110" t="s">
        <v>164</v>
      </c>
      <c r="D17" s="110" t="s">
        <v>38</v>
      </c>
      <c r="E17" s="110" t="s">
        <v>16</v>
      </c>
      <c r="F17" s="135" t="s">
        <v>173</v>
      </c>
      <c r="G17" s="136"/>
      <c r="H17" s="136"/>
      <c r="I17" s="136"/>
      <c r="J17" s="121">
        <v>56505</v>
      </c>
      <c r="K17" s="154"/>
      <c r="L17" s="115" t="s">
        <v>169</v>
      </c>
    </row>
    <row r="18" spans="1:12" s="63" customFormat="1" ht="47.25">
      <c r="A18" s="119">
        <v>6</v>
      </c>
      <c r="B18" s="155" t="s">
        <v>168</v>
      </c>
      <c r="C18" s="110" t="s">
        <v>164</v>
      </c>
      <c r="D18" s="110" t="s">
        <v>38</v>
      </c>
      <c r="E18" s="110" t="s">
        <v>16</v>
      </c>
      <c r="F18" s="135">
        <v>2.5</v>
      </c>
      <c r="G18" s="136"/>
      <c r="H18" s="136"/>
      <c r="I18" s="136"/>
      <c r="J18" s="121">
        <v>2548</v>
      </c>
      <c r="K18" s="154"/>
      <c r="L18" s="115" t="s">
        <v>243</v>
      </c>
    </row>
    <row r="19" spans="1:12" s="63" customFormat="1" ht="47.25">
      <c r="A19" s="119">
        <v>7</v>
      </c>
      <c r="B19" s="110" t="s">
        <v>255</v>
      </c>
      <c r="C19" s="110" t="s">
        <v>164</v>
      </c>
      <c r="D19" s="110" t="s">
        <v>38</v>
      </c>
      <c r="E19" s="110" t="s">
        <v>16</v>
      </c>
      <c r="F19" s="135" t="s">
        <v>173</v>
      </c>
      <c r="G19" s="136"/>
      <c r="H19" s="136"/>
      <c r="I19" s="136"/>
      <c r="J19" s="121">
        <v>18688</v>
      </c>
      <c r="K19" s="154"/>
      <c r="L19" s="115" t="s">
        <v>252</v>
      </c>
    </row>
    <row r="20" spans="1:12" s="63" customFormat="1" ht="47.25">
      <c r="A20" s="119">
        <v>8</v>
      </c>
      <c r="B20" s="110" t="s">
        <v>279</v>
      </c>
      <c r="C20" s="110" t="s">
        <v>164</v>
      </c>
      <c r="D20" s="110" t="s">
        <v>38</v>
      </c>
      <c r="E20" s="110" t="s">
        <v>16</v>
      </c>
      <c r="F20" s="135" t="s">
        <v>173</v>
      </c>
      <c r="G20" s="136"/>
      <c r="H20" s="136"/>
      <c r="I20" s="136"/>
      <c r="J20" s="121">
        <v>17771</v>
      </c>
      <c r="K20" s="154"/>
      <c r="L20" s="115" t="s">
        <v>252</v>
      </c>
    </row>
    <row r="21" spans="1:12" s="63" customFormat="1" ht="47.25">
      <c r="A21" s="119">
        <v>9</v>
      </c>
      <c r="B21" s="137" t="s">
        <v>148</v>
      </c>
      <c r="C21" s="110" t="s">
        <v>160</v>
      </c>
      <c r="D21" s="110" t="s">
        <v>38</v>
      </c>
      <c r="E21" s="110" t="s">
        <v>16</v>
      </c>
      <c r="F21" s="135" t="s">
        <v>173</v>
      </c>
      <c r="G21" s="143"/>
      <c r="H21" s="143"/>
      <c r="I21" s="143"/>
      <c r="J21" s="191">
        <v>98640</v>
      </c>
      <c r="K21" s="143"/>
      <c r="L21" s="115" t="s">
        <v>242</v>
      </c>
    </row>
    <row r="22" spans="1:12" s="63" customFormat="1" ht="47.25">
      <c r="A22" s="119">
        <v>10</v>
      </c>
      <c r="B22" s="156" t="s">
        <v>161</v>
      </c>
      <c r="C22" s="110" t="s">
        <v>164</v>
      </c>
      <c r="D22" s="110" t="s">
        <v>38</v>
      </c>
      <c r="E22" s="110" t="s">
        <v>16</v>
      </c>
      <c r="F22" s="110">
        <v>4.8</v>
      </c>
      <c r="G22" s="143"/>
      <c r="H22" s="143"/>
      <c r="I22" s="143"/>
      <c r="J22" s="191">
        <v>1918</v>
      </c>
      <c r="K22" s="143"/>
      <c r="L22" s="115" t="s">
        <v>248</v>
      </c>
    </row>
    <row r="23" spans="1:12" s="63" customFormat="1" ht="47.25">
      <c r="A23" s="119">
        <v>11</v>
      </c>
      <c r="B23" s="156" t="s">
        <v>162</v>
      </c>
      <c r="C23" s="110" t="s">
        <v>164</v>
      </c>
      <c r="D23" s="110" t="s">
        <v>38</v>
      </c>
      <c r="E23" s="110" t="s">
        <v>16</v>
      </c>
      <c r="F23" s="110">
        <v>6.8</v>
      </c>
      <c r="G23" s="143"/>
      <c r="H23" s="143"/>
      <c r="I23" s="143"/>
      <c r="J23" s="191">
        <v>2697</v>
      </c>
      <c r="K23" s="143"/>
      <c r="L23" s="115" t="s">
        <v>249</v>
      </c>
    </row>
    <row r="24" spans="1:12" ht="16.5" thickBot="1">
      <c r="A24" s="23"/>
      <c r="B24" s="24"/>
      <c r="C24" s="24"/>
      <c r="D24" s="61"/>
      <c r="E24" s="92" t="s">
        <v>10</v>
      </c>
      <c r="F24" s="94"/>
      <c r="G24" s="55">
        <f>SUM(H24:K24)</f>
        <v>329571</v>
      </c>
      <c r="H24" s="55"/>
      <c r="I24" s="55"/>
      <c r="J24" s="55">
        <f>SUM(J13:J23)</f>
        <v>329571</v>
      </c>
      <c r="K24" s="55">
        <v>0</v>
      </c>
      <c r="L24" s="25"/>
    </row>
    <row r="25" spans="1:12" ht="19.5" customHeight="1">
      <c r="A25" s="17"/>
      <c r="B25" s="17"/>
      <c r="C25" s="17"/>
      <c r="D25" s="17"/>
      <c r="E25" s="57"/>
      <c r="F25" s="58"/>
      <c r="G25" s="59"/>
      <c r="H25" s="60"/>
      <c r="I25" s="59"/>
      <c r="J25" s="60"/>
      <c r="K25" s="60"/>
      <c r="L25" s="17"/>
    </row>
    <row r="26" spans="1:12" ht="19.5" customHeight="1">
      <c r="A26" s="17"/>
      <c r="B26" s="17"/>
      <c r="C26" s="17"/>
      <c r="D26" s="17"/>
      <c r="E26" s="57"/>
      <c r="F26" s="58"/>
      <c r="G26" s="59"/>
      <c r="H26" s="60"/>
      <c r="I26" s="59"/>
      <c r="J26" s="60"/>
      <c r="K26" s="60"/>
      <c r="L26" s="17"/>
    </row>
    <row r="27" spans="1:12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s="1" customFormat="1" ht="15.75">
      <c r="A28" s="15" t="s">
        <v>149</v>
      </c>
      <c r="B28" s="16"/>
      <c r="C28" s="15"/>
      <c r="D28" s="15"/>
      <c r="E28" s="15"/>
      <c r="F28" s="15"/>
      <c r="G28" s="15"/>
      <c r="H28" s="15"/>
      <c r="I28" s="15"/>
      <c r="J28" s="15"/>
      <c r="K28" s="15" t="s">
        <v>18</v>
      </c>
      <c r="L28" s="15"/>
    </row>
    <row r="29" spans="1:12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</sheetData>
  <sheetProtection/>
  <mergeCells count="15">
    <mergeCell ref="A8:L8"/>
    <mergeCell ref="L11:L12"/>
    <mergeCell ref="E11:E12"/>
    <mergeCell ref="F11:F12"/>
    <mergeCell ref="G11:K11"/>
    <mergeCell ref="A11:A12"/>
    <mergeCell ref="B11:B12"/>
    <mergeCell ref="C11:C12"/>
    <mergeCell ref="D11:D12"/>
    <mergeCell ref="A1:K1"/>
    <mergeCell ref="A2:K2"/>
    <mergeCell ref="A3:K3"/>
    <mergeCell ref="A4:K4"/>
    <mergeCell ref="A5:K5"/>
    <mergeCell ref="A7:L7"/>
  </mergeCells>
  <printOptions/>
  <pageMargins left="0.3937007874015748" right="0.1968503937007874" top="0.984251968503937" bottom="0.3937007874015748" header="0.5118110236220472" footer="0.5118110236220472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7">
    <tabColor rgb="FFFF0000"/>
    <pageSetUpPr fitToPage="1"/>
  </sheetPr>
  <dimension ref="A1:M35"/>
  <sheetViews>
    <sheetView view="pageBreakPreview" zoomScale="60" zoomScaleNormal="85" zoomScalePageLayoutView="0" workbookViewId="0" topLeftCell="A6">
      <selection activeCell="F15" sqref="F15:F29"/>
    </sheetView>
  </sheetViews>
  <sheetFormatPr defaultColWidth="9.00390625" defaultRowHeight="12.75"/>
  <cols>
    <col min="1" max="1" width="6.125" style="4" customWidth="1"/>
    <col min="2" max="2" width="32.625" style="4" customWidth="1"/>
    <col min="3" max="3" width="24.125" style="4" customWidth="1"/>
    <col min="4" max="4" width="16.625" style="4" customWidth="1"/>
    <col min="5" max="5" width="19.25390625" style="4" customWidth="1"/>
    <col min="6" max="6" width="9.375" style="4" customWidth="1"/>
    <col min="7" max="7" width="12.625" style="4" customWidth="1"/>
    <col min="8" max="8" width="8.00390625" style="4" customWidth="1"/>
    <col min="9" max="9" width="12.875" style="4" customWidth="1"/>
    <col min="10" max="10" width="12.625" style="208" customWidth="1"/>
    <col min="11" max="11" width="13.125" style="4" customWidth="1"/>
    <col min="12" max="12" width="23.125" style="4" customWidth="1"/>
  </cols>
  <sheetData>
    <row r="1" spans="1:13" ht="12.75" hidden="1">
      <c r="A1" s="226" t="s">
        <v>206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207</v>
      </c>
      <c r="M1" s="171"/>
    </row>
    <row r="2" spans="1:13" ht="18.75" customHeight="1" hidden="1">
      <c r="A2" s="226" t="s">
        <v>208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 hidden="1">
      <c r="A3" s="226" t="s">
        <v>211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 hidden="1">
      <c r="A4" s="226" t="s">
        <v>209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 hidden="1">
      <c r="A5" s="227" t="s">
        <v>214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ht="15.75">
      <c r="L6" s="15"/>
    </row>
    <row r="7" spans="1:12" s="27" customFormat="1" ht="18.75">
      <c r="A7" s="232" t="s">
        <v>29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s="27" customFormat="1" ht="18.75">
      <c r="A8" s="232" t="s">
        <v>43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s="27" customFormat="1" ht="18.75">
      <c r="A9" s="232" t="s">
        <v>44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s="27" customFormat="1" ht="18.75" customHeight="1">
      <c r="A10" s="232" t="s">
        <v>132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s="27" customFormat="1" ht="18.75" customHeight="1">
      <c r="A11" s="29"/>
      <c r="B11" s="29"/>
      <c r="C11" s="29"/>
      <c r="D11" s="29"/>
      <c r="E11" s="29"/>
      <c r="F11" s="29"/>
      <c r="G11" s="29"/>
      <c r="H11" s="29"/>
      <c r="I11" s="29"/>
      <c r="J11" s="209"/>
      <c r="K11" s="29"/>
      <c r="L11" s="29"/>
    </row>
    <row r="12" ht="12.75" customHeight="1" thickBot="1">
      <c r="E12" s="5"/>
    </row>
    <row r="13" spans="1:12" ht="36" customHeight="1">
      <c r="A13" s="233" t="s">
        <v>0</v>
      </c>
      <c r="B13" s="235" t="s">
        <v>1</v>
      </c>
      <c r="C13" s="228" t="s">
        <v>92</v>
      </c>
      <c r="D13" s="228" t="s">
        <v>2</v>
      </c>
      <c r="E13" s="228" t="s">
        <v>3</v>
      </c>
      <c r="F13" s="228" t="s">
        <v>11</v>
      </c>
      <c r="G13" s="230" t="s">
        <v>128</v>
      </c>
      <c r="H13" s="231"/>
      <c r="I13" s="231"/>
      <c r="J13" s="231"/>
      <c r="K13" s="242"/>
      <c r="L13" s="240" t="s">
        <v>9</v>
      </c>
    </row>
    <row r="14" spans="1:12" ht="32.25" customHeight="1">
      <c r="A14" s="243"/>
      <c r="B14" s="238"/>
      <c r="C14" s="237"/>
      <c r="D14" s="237"/>
      <c r="E14" s="237"/>
      <c r="F14" s="237"/>
      <c r="G14" s="14" t="s">
        <v>4</v>
      </c>
      <c r="H14" s="14" t="s">
        <v>5</v>
      </c>
      <c r="I14" s="14" t="s">
        <v>6</v>
      </c>
      <c r="J14" s="154" t="s">
        <v>7</v>
      </c>
      <c r="K14" s="14" t="s">
        <v>8</v>
      </c>
      <c r="L14" s="241"/>
    </row>
    <row r="15" spans="1:12" ht="32.25" customHeight="1">
      <c r="A15" s="119">
        <v>2</v>
      </c>
      <c r="B15" s="117" t="s">
        <v>146</v>
      </c>
      <c r="C15" s="110" t="s">
        <v>111</v>
      </c>
      <c r="D15" s="110" t="s">
        <v>112</v>
      </c>
      <c r="E15" s="110" t="s">
        <v>16</v>
      </c>
      <c r="F15" s="116">
        <v>1</v>
      </c>
      <c r="G15" s="120">
        <f>H15+I15+J15+K15</f>
        <v>5994</v>
      </c>
      <c r="H15" s="120"/>
      <c r="I15" s="120"/>
      <c r="J15" s="120"/>
      <c r="K15" s="120">
        <v>5994</v>
      </c>
      <c r="L15" s="115" t="s">
        <v>163</v>
      </c>
    </row>
    <row r="16" spans="1:12" ht="32.25" customHeight="1">
      <c r="A16" s="119">
        <v>4</v>
      </c>
      <c r="B16" s="109" t="s">
        <v>147</v>
      </c>
      <c r="C16" s="110" t="s">
        <v>111</v>
      </c>
      <c r="D16" s="110" t="s">
        <v>112</v>
      </c>
      <c r="E16" s="110" t="s">
        <v>16</v>
      </c>
      <c r="F16" s="116">
        <v>3</v>
      </c>
      <c r="G16" s="120">
        <f aca="true" t="shared" si="0" ref="G16:G29">H16+I16+J16+K16</f>
        <v>61133.99</v>
      </c>
      <c r="H16" s="121"/>
      <c r="I16" s="121"/>
      <c r="J16" s="121"/>
      <c r="K16" s="121">
        <v>61133.99</v>
      </c>
      <c r="L16" s="115" t="s">
        <v>251</v>
      </c>
    </row>
    <row r="17" spans="1:12" ht="32.25" customHeight="1">
      <c r="A17" s="119">
        <v>5</v>
      </c>
      <c r="B17" s="187" t="s">
        <v>64</v>
      </c>
      <c r="C17" s="110" t="s">
        <v>111</v>
      </c>
      <c r="D17" s="110" t="s">
        <v>112</v>
      </c>
      <c r="E17" s="110" t="s">
        <v>16</v>
      </c>
      <c r="F17" s="184">
        <v>1</v>
      </c>
      <c r="G17" s="120">
        <f t="shared" si="0"/>
        <v>861.6909999999999</v>
      </c>
      <c r="H17" s="14"/>
      <c r="I17" s="14"/>
      <c r="J17" s="121">
        <v>861.6909999999999</v>
      </c>
      <c r="K17" s="14"/>
      <c r="L17" s="183" t="s">
        <v>229</v>
      </c>
    </row>
    <row r="18" spans="1:12" ht="32.25" customHeight="1">
      <c r="A18" s="119">
        <v>6</v>
      </c>
      <c r="B18" s="187" t="s">
        <v>106</v>
      </c>
      <c r="C18" s="110" t="s">
        <v>111</v>
      </c>
      <c r="D18" s="110" t="s">
        <v>112</v>
      </c>
      <c r="E18" s="110" t="s">
        <v>16</v>
      </c>
      <c r="F18" s="184">
        <v>2</v>
      </c>
      <c r="G18" s="120">
        <f t="shared" si="0"/>
        <v>2388.806</v>
      </c>
      <c r="H18" s="120"/>
      <c r="I18" s="120"/>
      <c r="J18" s="121">
        <v>2388.806</v>
      </c>
      <c r="K18" s="120"/>
      <c r="L18" s="183" t="s">
        <v>229</v>
      </c>
    </row>
    <row r="19" spans="1:12" s="63" customFormat="1" ht="31.5">
      <c r="A19" s="119">
        <v>9</v>
      </c>
      <c r="B19" s="187" t="s">
        <v>108</v>
      </c>
      <c r="C19" s="110" t="s">
        <v>111</v>
      </c>
      <c r="D19" s="110" t="s">
        <v>112</v>
      </c>
      <c r="E19" s="110" t="s">
        <v>16</v>
      </c>
      <c r="F19" s="184">
        <v>2</v>
      </c>
      <c r="G19" s="120">
        <f t="shared" si="0"/>
        <v>22111.116</v>
      </c>
      <c r="H19" s="121"/>
      <c r="I19" s="121"/>
      <c r="J19" s="121">
        <f>2388.806+15000+4722.31</f>
        <v>22111.116</v>
      </c>
      <c r="K19" s="121"/>
      <c r="L19" s="115" t="s">
        <v>244</v>
      </c>
    </row>
    <row r="20" spans="1:12" s="63" customFormat="1" ht="31.5">
      <c r="A20" s="119">
        <v>10</v>
      </c>
      <c r="B20" s="187" t="s">
        <v>225</v>
      </c>
      <c r="C20" s="110" t="s">
        <v>111</v>
      </c>
      <c r="D20" s="110" t="s">
        <v>112</v>
      </c>
      <c r="E20" s="110" t="s">
        <v>16</v>
      </c>
      <c r="F20" s="184">
        <v>1</v>
      </c>
      <c r="G20" s="120">
        <f t="shared" si="0"/>
        <v>861.6909999999999</v>
      </c>
      <c r="H20" s="121"/>
      <c r="I20" s="121"/>
      <c r="J20" s="121">
        <v>861.6909999999999</v>
      </c>
      <c r="K20" s="121"/>
      <c r="L20" s="183" t="s">
        <v>229</v>
      </c>
    </row>
    <row r="21" spans="1:12" ht="31.5">
      <c r="A21" s="119">
        <v>11</v>
      </c>
      <c r="B21" s="187" t="s">
        <v>69</v>
      </c>
      <c r="C21" s="110" t="s">
        <v>111</v>
      </c>
      <c r="D21" s="110" t="s">
        <v>112</v>
      </c>
      <c r="E21" s="110" t="s">
        <v>16</v>
      </c>
      <c r="F21" s="184">
        <v>4</v>
      </c>
      <c r="G21" s="120">
        <f t="shared" si="0"/>
        <v>4777.612</v>
      </c>
      <c r="H21" s="122"/>
      <c r="I21" s="122"/>
      <c r="J21" s="121">
        <v>4777.612</v>
      </c>
      <c r="K21" s="122"/>
      <c r="L21" s="183" t="s">
        <v>229</v>
      </c>
    </row>
    <row r="22" spans="1:12" ht="32.25" customHeight="1">
      <c r="A22" s="119">
        <v>12</v>
      </c>
      <c r="B22" s="187" t="s">
        <v>40</v>
      </c>
      <c r="C22" s="110" t="s">
        <v>111</v>
      </c>
      <c r="D22" s="110" t="s">
        <v>112</v>
      </c>
      <c r="E22" s="110" t="s">
        <v>16</v>
      </c>
      <c r="F22" s="184">
        <v>3</v>
      </c>
      <c r="G22" s="120">
        <f t="shared" si="0"/>
        <v>5452.209000000001</v>
      </c>
      <c r="H22" s="14"/>
      <c r="I22" s="14"/>
      <c r="J22" s="121">
        <v>5452.209000000001</v>
      </c>
      <c r="K22" s="14"/>
      <c r="L22" s="115" t="s">
        <v>230</v>
      </c>
    </row>
    <row r="23" spans="1:12" ht="32.25" customHeight="1">
      <c r="A23" s="119">
        <v>13</v>
      </c>
      <c r="B23" s="187" t="s">
        <v>71</v>
      </c>
      <c r="C23" s="110" t="s">
        <v>111</v>
      </c>
      <c r="D23" s="110" t="s">
        <v>112</v>
      </c>
      <c r="E23" s="110" t="s">
        <v>16</v>
      </c>
      <c r="F23" s="184">
        <v>1</v>
      </c>
      <c r="G23" s="120">
        <f t="shared" si="0"/>
        <v>1194.403</v>
      </c>
      <c r="H23" s="14"/>
      <c r="I23" s="14"/>
      <c r="J23" s="121">
        <v>1194.403</v>
      </c>
      <c r="K23" s="14"/>
      <c r="L23" s="183" t="s">
        <v>229</v>
      </c>
    </row>
    <row r="24" spans="1:12" ht="32.25" customHeight="1">
      <c r="A24" s="119">
        <v>14</v>
      </c>
      <c r="B24" s="182" t="s">
        <v>107</v>
      </c>
      <c r="C24" s="110" t="s">
        <v>111</v>
      </c>
      <c r="D24" s="110" t="s">
        <v>112</v>
      </c>
      <c r="E24" s="110" t="s">
        <v>16</v>
      </c>
      <c r="F24" s="184">
        <v>2</v>
      </c>
      <c r="G24" s="120">
        <f t="shared" si="0"/>
        <v>1723.3819999999998</v>
      </c>
      <c r="H24" s="14"/>
      <c r="I24" s="14"/>
      <c r="J24" s="121">
        <v>1723.3819999999998</v>
      </c>
      <c r="K24" s="14"/>
      <c r="L24" s="183" t="s">
        <v>229</v>
      </c>
    </row>
    <row r="25" spans="1:12" s="63" customFormat="1" ht="31.5">
      <c r="A25" s="119">
        <v>19</v>
      </c>
      <c r="B25" s="182" t="s">
        <v>226</v>
      </c>
      <c r="C25" s="110" t="s">
        <v>111</v>
      </c>
      <c r="D25" s="110" t="s">
        <v>112</v>
      </c>
      <c r="E25" s="110" t="s">
        <v>16</v>
      </c>
      <c r="F25" s="185">
        <v>3</v>
      </c>
      <c r="G25" s="120">
        <f t="shared" si="0"/>
        <v>2585.073</v>
      </c>
      <c r="H25" s="121"/>
      <c r="I25" s="121"/>
      <c r="J25" s="121">
        <v>2585.073</v>
      </c>
      <c r="K25" s="121"/>
      <c r="L25" s="183" t="s">
        <v>229</v>
      </c>
    </row>
    <row r="26" spans="1:12" s="63" customFormat="1" ht="31.5">
      <c r="A26" s="119">
        <v>20</v>
      </c>
      <c r="B26" s="187" t="s">
        <v>227</v>
      </c>
      <c r="C26" s="110" t="s">
        <v>111</v>
      </c>
      <c r="D26" s="110" t="s">
        <v>112</v>
      </c>
      <c r="E26" s="110" t="s">
        <v>16</v>
      </c>
      <c r="F26" s="184">
        <v>2</v>
      </c>
      <c r="G26" s="120">
        <f t="shared" si="0"/>
        <v>1257.636</v>
      </c>
      <c r="H26" s="121"/>
      <c r="I26" s="121"/>
      <c r="J26" s="121">
        <v>1257.636</v>
      </c>
      <c r="K26" s="121"/>
      <c r="L26" s="183" t="s">
        <v>229</v>
      </c>
    </row>
    <row r="27" spans="1:12" ht="31.5">
      <c r="A27" s="119">
        <v>21</v>
      </c>
      <c r="B27" s="188" t="s">
        <v>228</v>
      </c>
      <c r="C27" s="110" t="s">
        <v>111</v>
      </c>
      <c r="D27" s="110" t="s">
        <v>112</v>
      </c>
      <c r="E27" s="110" t="s">
        <v>16</v>
      </c>
      <c r="F27" s="186">
        <v>4</v>
      </c>
      <c r="G27" s="120">
        <f t="shared" si="0"/>
        <v>3446.7639999999997</v>
      </c>
      <c r="H27" s="122"/>
      <c r="I27" s="122"/>
      <c r="J27" s="121">
        <v>3446.7639999999997</v>
      </c>
      <c r="K27" s="122"/>
      <c r="L27" s="183" t="s">
        <v>229</v>
      </c>
    </row>
    <row r="28" spans="1:12" ht="32.25" customHeight="1">
      <c r="A28" s="119">
        <v>22</v>
      </c>
      <c r="B28" s="188" t="s">
        <v>21</v>
      </c>
      <c r="C28" s="110" t="s">
        <v>111</v>
      </c>
      <c r="D28" s="110" t="s">
        <v>112</v>
      </c>
      <c r="E28" s="110" t="s">
        <v>16</v>
      </c>
      <c r="F28" s="186">
        <v>2</v>
      </c>
      <c r="G28" s="120">
        <f t="shared" si="0"/>
        <v>2388.806</v>
      </c>
      <c r="H28" s="14"/>
      <c r="I28" s="14"/>
      <c r="J28" s="121">
        <v>2388.806</v>
      </c>
      <c r="K28" s="14"/>
      <c r="L28" s="183" t="s">
        <v>229</v>
      </c>
    </row>
    <row r="29" spans="1:12" ht="32.25" customHeight="1">
      <c r="A29" s="207">
        <v>23</v>
      </c>
      <c r="B29" s="188" t="s">
        <v>22</v>
      </c>
      <c r="C29" s="205" t="s">
        <v>111</v>
      </c>
      <c r="D29" s="205" t="s">
        <v>112</v>
      </c>
      <c r="E29" s="205" t="s">
        <v>16</v>
      </c>
      <c r="F29" s="186">
        <v>2</v>
      </c>
      <c r="G29" s="120">
        <f t="shared" si="0"/>
        <v>2388.806</v>
      </c>
      <c r="H29" s="206"/>
      <c r="I29" s="206"/>
      <c r="J29" s="201">
        <v>2388.806</v>
      </c>
      <c r="K29" s="206"/>
      <c r="L29" s="183" t="s">
        <v>229</v>
      </c>
    </row>
    <row r="30" spans="1:12" ht="23.25" customHeight="1" thickBot="1">
      <c r="A30" s="23"/>
      <c r="B30" s="52"/>
      <c r="C30" s="53"/>
      <c r="D30" s="53"/>
      <c r="E30" s="54" t="s">
        <v>10</v>
      </c>
      <c r="F30" s="118">
        <f aca="true" t="shared" si="1" ref="F30:K30">SUM(F15:F29)</f>
        <v>33</v>
      </c>
      <c r="G30" s="55">
        <f t="shared" si="1"/>
        <v>118565.985</v>
      </c>
      <c r="H30" s="210">
        <f t="shared" si="1"/>
        <v>0</v>
      </c>
      <c r="I30" s="210">
        <f t="shared" si="1"/>
        <v>0</v>
      </c>
      <c r="J30" s="210">
        <f t="shared" si="1"/>
        <v>51437.99499999999</v>
      </c>
      <c r="K30" s="55">
        <f t="shared" si="1"/>
        <v>67127.98999999999</v>
      </c>
      <c r="L30" s="25"/>
    </row>
    <row r="31" spans="1:12" ht="15.75">
      <c r="A31" s="15"/>
      <c r="B31" s="17"/>
      <c r="C31" s="15"/>
      <c r="D31" s="15"/>
      <c r="E31" s="15"/>
      <c r="F31" s="15"/>
      <c r="G31" s="15"/>
      <c r="H31" s="15"/>
      <c r="I31" s="199"/>
      <c r="J31" s="64"/>
      <c r="K31" s="15"/>
      <c r="L31" s="15"/>
    </row>
    <row r="32" spans="1:12" ht="15.75">
      <c r="A32" s="15"/>
      <c r="B32" s="17"/>
      <c r="C32" s="15"/>
      <c r="D32" s="15"/>
      <c r="E32" s="15"/>
      <c r="F32" s="15"/>
      <c r="G32" s="15"/>
      <c r="H32" s="15"/>
      <c r="I32" s="15"/>
      <c r="J32" s="192"/>
      <c r="K32" s="15"/>
      <c r="L32" s="15"/>
    </row>
    <row r="33" spans="1:12" ht="15.75">
      <c r="A33" s="15"/>
      <c r="B33" s="17"/>
      <c r="C33" s="15"/>
      <c r="D33" s="15"/>
      <c r="E33" s="15"/>
      <c r="F33" s="15"/>
      <c r="G33" s="15"/>
      <c r="H33" s="15"/>
      <c r="I33" s="200"/>
      <c r="J33" s="64"/>
      <c r="K33" s="15"/>
      <c r="L33" s="15"/>
    </row>
    <row r="34" spans="1:12" ht="15.75">
      <c r="A34" s="15"/>
      <c r="B34" s="15"/>
      <c r="C34" s="15"/>
      <c r="D34" s="15"/>
      <c r="E34" s="15"/>
      <c r="F34" s="15"/>
      <c r="G34" s="15"/>
      <c r="H34" s="15"/>
      <c r="I34" s="15"/>
      <c r="J34" s="64"/>
      <c r="K34" s="15"/>
      <c r="L34" s="15"/>
    </row>
    <row r="35" spans="1:12" s="1" customFormat="1" ht="15.75">
      <c r="A35" s="15" t="s">
        <v>149</v>
      </c>
      <c r="B35" s="16"/>
      <c r="C35" s="15"/>
      <c r="D35" s="15"/>
      <c r="E35" s="15"/>
      <c r="F35" s="15"/>
      <c r="G35" s="15"/>
      <c r="H35" s="15"/>
      <c r="I35" s="15"/>
      <c r="J35" s="64"/>
      <c r="K35" s="15" t="s">
        <v>18</v>
      </c>
      <c r="L35" s="15"/>
    </row>
  </sheetData>
  <sheetProtection/>
  <mergeCells count="17">
    <mergeCell ref="A8:L8"/>
    <mergeCell ref="A10:L10"/>
    <mergeCell ref="A9:L9"/>
    <mergeCell ref="L13:L14"/>
    <mergeCell ref="A13:A14"/>
    <mergeCell ref="B13:B14"/>
    <mergeCell ref="C13:C14"/>
    <mergeCell ref="A1:K1"/>
    <mergeCell ref="A2:K2"/>
    <mergeCell ref="A3:K3"/>
    <mergeCell ref="A4:K4"/>
    <mergeCell ref="A5:K5"/>
    <mergeCell ref="D13:D14"/>
    <mergeCell ref="E13:E14"/>
    <mergeCell ref="F13:F14"/>
    <mergeCell ref="G13:K13"/>
    <mergeCell ref="A7:L7"/>
  </mergeCells>
  <printOptions/>
  <pageMargins left="0.5905511811023623" right="0.3937007874015748" top="0.984251968503937" bottom="0.1968503937007874" header="0.5118110236220472" footer="0.5118110236220472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6">
    <tabColor rgb="FFFF0000"/>
    <pageSetUpPr fitToPage="1"/>
  </sheetPr>
  <dimension ref="A1:R38"/>
  <sheetViews>
    <sheetView zoomScale="85" zoomScaleNormal="85" zoomScalePageLayoutView="0" workbookViewId="0" topLeftCell="A8">
      <selection activeCell="L20" sqref="L20"/>
    </sheetView>
  </sheetViews>
  <sheetFormatPr defaultColWidth="9.00390625" defaultRowHeight="12.75"/>
  <cols>
    <col min="1" max="1" width="5.375" style="4" customWidth="1"/>
    <col min="2" max="2" width="29.875" style="4" customWidth="1"/>
    <col min="3" max="3" width="19.00390625" style="4" customWidth="1"/>
    <col min="4" max="4" width="16.75390625" style="4" customWidth="1"/>
    <col min="5" max="5" width="19.625" style="4" customWidth="1"/>
    <col min="6" max="6" width="8.375" style="4" customWidth="1"/>
    <col min="7" max="7" width="14.625" style="4" customWidth="1"/>
    <col min="8" max="8" width="7.875" style="4" customWidth="1"/>
    <col min="9" max="9" width="12.375" style="4" customWidth="1"/>
    <col min="10" max="10" width="14.625" style="4" bestFit="1" customWidth="1"/>
    <col min="11" max="11" width="14.875" style="4" customWidth="1"/>
    <col min="12" max="12" width="31.25390625" style="4" customWidth="1"/>
    <col min="14" max="14" width="14.00390625" style="0" hidden="1" customWidth="1"/>
    <col min="15" max="15" width="9.125" style="0" hidden="1" customWidth="1"/>
    <col min="16" max="16" width="16.375" style="0" hidden="1" customWidth="1"/>
    <col min="17" max="17" width="10.875" style="0" hidden="1" customWidth="1"/>
    <col min="18" max="18" width="15.625" style="0" hidden="1" customWidth="1"/>
  </cols>
  <sheetData>
    <row r="1" spans="1:13" ht="12.75" hidden="1">
      <c r="A1" s="226" t="s">
        <v>206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70" t="s">
        <v>215</v>
      </c>
      <c r="M1" s="171"/>
    </row>
    <row r="2" spans="1:13" ht="18.75" customHeight="1" hidden="1">
      <c r="A2" s="226" t="s">
        <v>208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1"/>
      <c r="M2" s="171"/>
    </row>
    <row r="3" spans="1:13" ht="15" customHeight="1" hidden="1">
      <c r="A3" s="226" t="s">
        <v>211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 hidden="1">
      <c r="A4" s="226" t="s">
        <v>209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 hidden="1">
      <c r="A5" s="227" t="s">
        <v>214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171"/>
      <c r="M5" s="171"/>
    </row>
    <row r="6" ht="15.75" hidden="1">
      <c r="L6" s="15"/>
    </row>
    <row r="7" ht="12.75" hidden="1"/>
    <row r="9" spans="1:12" s="27" customFormat="1" ht="18.75">
      <c r="A9" s="232" t="s">
        <v>28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s="27" customFormat="1" ht="18.75">
      <c r="A10" s="232" t="s">
        <v>87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s="27" customFormat="1" ht="18.75">
      <c r="A11" s="232" t="s">
        <v>131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s="27" customFormat="1" ht="19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72" customFormat="1" ht="26.25" customHeight="1">
      <c r="A13" s="233" t="s">
        <v>0</v>
      </c>
      <c r="B13" s="235" t="s">
        <v>1</v>
      </c>
      <c r="C13" s="228" t="s">
        <v>13</v>
      </c>
      <c r="D13" s="228" t="s">
        <v>2</v>
      </c>
      <c r="E13" s="228" t="s">
        <v>3</v>
      </c>
      <c r="F13" s="228" t="s">
        <v>17</v>
      </c>
      <c r="G13" s="230" t="s">
        <v>128</v>
      </c>
      <c r="H13" s="231"/>
      <c r="I13" s="231"/>
      <c r="J13" s="231"/>
      <c r="K13" s="242"/>
      <c r="L13" s="240" t="s">
        <v>9</v>
      </c>
    </row>
    <row r="14" spans="1:12" s="72" customFormat="1" ht="21.75" customHeight="1">
      <c r="A14" s="243"/>
      <c r="B14" s="238"/>
      <c r="C14" s="237"/>
      <c r="D14" s="237"/>
      <c r="E14" s="237"/>
      <c r="F14" s="237"/>
      <c r="G14" s="14" t="s">
        <v>4</v>
      </c>
      <c r="H14" s="14" t="s">
        <v>5</v>
      </c>
      <c r="I14" s="14" t="s">
        <v>6</v>
      </c>
      <c r="J14" s="14" t="s">
        <v>7</v>
      </c>
      <c r="K14" s="14" t="s">
        <v>8</v>
      </c>
      <c r="L14" s="241"/>
    </row>
    <row r="15" spans="1:18" s="138" customFormat="1" ht="31.5">
      <c r="A15" s="119">
        <v>1</v>
      </c>
      <c r="B15" s="156" t="s">
        <v>19</v>
      </c>
      <c r="C15" s="110" t="s">
        <v>109</v>
      </c>
      <c r="D15" s="110" t="s">
        <v>38</v>
      </c>
      <c r="E15" s="110" t="s">
        <v>110</v>
      </c>
      <c r="F15" s="135">
        <v>1</v>
      </c>
      <c r="G15" s="120">
        <f aca="true" t="shared" si="0" ref="G15:G27">H15+I15+J15+K15</f>
        <v>32356.974159697347</v>
      </c>
      <c r="H15" s="136"/>
      <c r="I15" s="121">
        <v>28213.84926729328</v>
      </c>
      <c r="J15" s="121">
        <v>4143.1248924040665</v>
      </c>
      <c r="K15" s="136"/>
      <c r="L15" s="137" t="s">
        <v>113</v>
      </c>
      <c r="O15" s="72"/>
      <c r="P15" s="203"/>
      <c r="R15" s="203"/>
    </row>
    <row r="16" spans="1:18" s="138" customFormat="1" ht="15.75">
      <c r="A16" s="119">
        <v>2</v>
      </c>
      <c r="B16" s="156" t="s">
        <v>61</v>
      </c>
      <c r="C16" s="110"/>
      <c r="D16" s="110"/>
      <c r="E16" s="110"/>
      <c r="F16" s="135"/>
      <c r="G16" s="120"/>
      <c r="H16" s="136"/>
      <c r="I16" s="121"/>
      <c r="J16" s="121"/>
      <c r="K16" s="136"/>
      <c r="L16" s="137"/>
      <c r="O16" s="72"/>
      <c r="P16" s="203"/>
      <c r="R16" s="203"/>
    </row>
    <row r="17" spans="1:18" s="138" customFormat="1" ht="31.5">
      <c r="A17" s="119">
        <v>3</v>
      </c>
      <c r="B17" s="156" t="s">
        <v>106</v>
      </c>
      <c r="C17" s="110" t="s">
        <v>109</v>
      </c>
      <c r="D17" s="110" t="s">
        <v>38</v>
      </c>
      <c r="E17" s="110" t="s">
        <v>110</v>
      </c>
      <c r="F17" s="135">
        <v>1</v>
      </c>
      <c r="G17" s="120">
        <f t="shared" si="0"/>
        <v>13128.71315905055</v>
      </c>
      <c r="H17" s="136"/>
      <c r="I17" s="121">
        <v>8985.588266646484</v>
      </c>
      <c r="J17" s="121">
        <v>4143.1248924040665</v>
      </c>
      <c r="K17" s="136"/>
      <c r="L17" s="137" t="s">
        <v>113</v>
      </c>
      <c r="O17" s="72"/>
      <c r="P17" s="203"/>
      <c r="R17" s="203"/>
    </row>
    <row r="18" spans="1:18" s="138" customFormat="1" ht="31.5">
      <c r="A18" s="119">
        <v>4</v>
      </c>
      <c r="B18" s="109" t="s">
        <v>108</v>
      </c>
      <c r="C18" s="135" t="s">
        <v>109</v>
      </c>
      <c r="D18" s="110" t="s">
        <v>38</v>
      </c>
      <c r="E18" s="110" t="s">
        <v>110</v>
      </c>
      <c r="F18" s="135">
        <v>1</v>
      </c>
      <c r="G18" s="120">
        <f t="shared" si="0"/>
        <v>22933.993529409832</v>
      </c>
      <c r="H18" s="136"/>
      <c r="I18" s="121">
        <v>18790.868637005766</v>
      </c>
      <c r="J18" s="121">
        <v>4143.1248924040665</v>
      </c>
      <c r="K18" s="136"/>
      <c r="L18" s="137" t="s">
        <v>113</v>
      </c>
      <c r="O18" s="72"/>
      <c r="P18" s="203"/>
      <c r="R18" s="203">
        <f aca="true" t="shared" si="1" ref="R18:R27">P18+Q18</f>
        <v>0</v>
      </c>
    </row>
    <row r="19" spans="1:18" s="138" customFormat="1" ht="31.5">
      <c r="A19" s="119">
        <v>5</v>
      </c>
      <c r="B19" s="109" t="s">
        <v>225</v>
      </c>
      <c r="C19" s="135" t="s">
        <v>109</v>
      </c>
      <c r="D19" s="110" t="s">
        <v>38</v>
      </c>
      <c r="E19" s="110" t="s">
        <v>110</v>
      </c>
      <c r="F19" s="135">
        <v>1</v>
      </c>
      <c r="G19" s="120">
        <f t="shared" si="0"/>
        <v>8286.249784808133</v>
      </c>
      <c r="H19" s="136"/>
      <c r="I19" s="121">
        <v>4143.1248924040665</v>
      </c>
      <c r="J19" s="121">
        <v>4143.1248924040665</v>
      </c>
      <c r="K19" s="136"/>
      <c r="L19" s="137" t="s">
        <v>231</v>
      </c>
      <c r="O19" s="72"/>
      <c r="P19" s="203"/>
      <c r="R19" s="203">
        <f t="shared" si="1"/>
        <v>0</v>
      </c>
    </row>
    <row r="20" spans="1:18" s="138" customFormat="1" ht="31.5">
      <c r="A20" s="119">
        <v>6</v>
      </c>
      <c r="B20" s="109" t="s">
        <v>69</v>
      </c>
      <c r="C20" s="135" t="s">
        <v>109</v>
      </c>
      <c r="D20" s="110" t="s">
        <v>38</v>
      </c>
      <c r="E20" s="110" t="s">
        <v>110</v>
      </c>
      <c r="F20" s="135">
        <v>1</v>
      </c>
      <c r="G20" s="120">
        <f t="shared" si="0"/>
        <v>23620.71713657579</v>
      </c>
      <c r="H20" s="136"/>
      <c r="I20" s="121">
        <v>19477.592244171723</v>
      </c>
      <c r="J20" s="121">
        <v>4143.1248924040665</v>
      </c>
      <c r="K20" s="136"/>
      <c r="L20" s="137" t="s">
        <v>245</v>
      </c>
      <c r="O20" s="72"/>
      <c r="P20" s="203"/>
      <c r="R20" s="203">
        <f t="shared" si="1"/>
        <v>0</v>
      </c>
    </row>
    <row r="21" spans="1:18" s="138" customFormat="1" ht="47.25">
      <c r="A21" s="119">
        <v>7</v>
      </c>
      <c r="B21" s="109" t="s">
        <v>20</v>
      </c>
      <c r="C21" s="135" t="s">
        <v>109</v>
      </c>
      <c r="D21" s="110" t="s">
        <v>38</v>
      </c>
      <c r="E21" s="110" t="s">
        <v>110</v>
      </c>
      <c r="F21" s="135">
        <v>1</v>
      </c>
      <c r="G21" s="120">
        <f t="shared" si="0"/>
        <v>1073676.484407024</v>
      </c>
      <c r="H21" s="189"/>
      <c r="I21" s="121">
        <v>22833.334407023925</v>
      </c>
      <c r="J21" s="121">
        <v>4143.12</v>
      </c>
      <c r="K21" s="121">
        <v>1046700.03</v>
      </c>
      <c r="L21" s="137" t="s">
        <v>280</v>
      </c>
      <c r="O21" s="72"/>
      <c r="P21" s="203"/>
      <c r="R21" s="203">
        <f t="shared" si="1"/>
        <v>0</v>
      </c>
    </row>
    <row r="22" spans="1:18" s="138" customFormat="1" ht="31.5">
      <c r="A22" s="119">
        <v>8</v>
      </c>
      <c r="B22" s="109" t="s">
        <v>40</v>
      </c>
      <c r="C22" s="135" t="s">
        <v>109</v>
      </c>
      <c r="D22" s="110" t="s">
        <v>38</v>
      </c>
      <c r="E22" s="110" t="s">
        <v>110</v>
      </c>
      <c r="F22" s="135">
        <v>1</v>
      </c>
      <c r="G22" s="120">
        <f t="shared" si="0"/>
        <v>3660.166029946389</v>
      </c>
      <c r="H22" s="136"/>
      <c r="I22" s="121">
        <v>3660.166029946389</v>
      </c>
      <c r="J22" s="121"/>
      <c r="K22" s="136"/>
      <c r="L22" s="137" t="s">
        <v>223</v>
      </c>
      <c r="O22" s="72"/>
      <c r="P22" s="203"/>
      <c r="R22" s="203">
        <f t="shared" si="1"/>
        <v>0</v>
      </c>
    </row>
    <row r="23" spans="1:18" s="138" customFormat="1" ht="31.5">
      <c r="A23" s="119">
        <v>9</v>
      </c>
      <c r="B23" s="109" t="s">
        <v>71</v>
      </c>
      <c r="C23" s="135" t="s">
        <v>109</v>
      </c>
      <c r="D23" s="110" t="s">
        <v>38</v>
      </c>
      <c r="E23" s="110" t="s">
        <v>110</v>
      </c>
      <c r="F23" s="135">
        <v>1</v>
      </c>
      <c r="G23" s="120">
        <f t="shared" si="0"/>
        <v>13241.987156108857</v>
      </c>
      <c r="H23" s="136"/>
      <c r="I23" s="121">
        <v>9098.862263704787</v>
      </c>
      <c r="J23" s="121">
        <v>4143.12489240407</v>
      </c>
      <c r="K23" s="136"/>
      <c r="L23" s="137" t="s">
        <v>224</v>
      </c>
      <c r="O23" s="72"/>
      <c r="P23" s="203"/>
      <c r="R23" s="203">
        <f t="shared" si="1"/>
        <v>0</v>
      </c>
    </row>
    <row r="24" spans="1:18" s="138" customFormat="1" ht="47.25">
      <c r="A24" s="119">
        <v>10</v>
      </c>
      <c r="B24" s="109" t="s">
        <v>107</v>
      </c>
      <c r="C24" s="135" t="s">
        <v>109</v>
      </c>
      <c r="D24" s="110" t="s">
        <v>38</v>
      </c>
      <c r="E24" s="110" t="s">
        <v>110</v>
      </c>
      <c r="F24" s="135">
        <v>1</v>
      </c>
      <c r="G24" s="120">
        <f t="shared" si="0"/>
        <v>41407.43807465903</v>
      </c>
      <c r="H24" s="136"/>
      <c r="I24" s="121">
        <v>37264.31318225496</v>
      </c>
      <c r="J24" s="121">
        <v>4143.12489240407</v>
      </c>
      <c r="K24" s="136"/>
      <c r="L24" s="137" t="s">
        <v>256</v>
      </c>
      <c r="O24" s="72"/>
      <c r="P24" s="203"/>
      <c r="R24" s="203">
        <f t="shared" si="1"/>
        <v>0</v>
      </c>
    </row>
    <row r="25" spans="1:18" s="138" customFormat="1" ht="31.5">
      <c r="A25" s="119">
        <v>11</v>
      </c>
      <c r="B25" s="109" t="s">
        <v>232</v>
      </c>
      <c r="C25" s="135" t="s">
        <v>109</v>
      </c>
      <c r="D25" s="110" t="s">
        <v>38</v>
      </c>
      <c r="E25" s="110" t="s">
        <v>110</v>
      </c>
      <c r="F25" s="135">
        <v>1</v>
      </c>
      <c r="G25" s="120">
        <f t="shared" si="0"/>
        <v>1776.9858288521152</v>
      </c>
      <c r="H25" s="136"/>
      <c r="I25" s="121">
        <v>1776.9858288521152</v>
      </c>
      <c r="J25" s="121"/>
      <c r="K25" s="136"/>
      <c r="L25" s="137" t="s">
        <v>114</v>
      </c>
      <c r="O25" s="72"/>
      <c r="P25" s="203"/>
      <c r="R25" s="203">
        <f t="shared" si="1"/>
        <v>0</v>
      </c>
    </row>
    <row r="26" spans="1:18" s="138" customFormat="1" ht="31.5">
      <c r="A26" s="119">
        <v>12</v>
      </c>
      <c r="B26" s="109" t="s">
        <v>21</v>
      </c>
      <c r="C26" s="135" t="s">
        <v>109</v>
      </c>
      <c r="D26" s="110" t="s">
        <v>38</v>
      </c>
      <c r="E26" s="110" t="s">
        <v>110</v>
      </c>
      <c r="F26" s="135">
        <v>1</v>
      </c>
      <c r="G26" s="120">
        <f t="shared" si="0"/>
        <v>3115.0349191033097</v>
      </c>
      <c r="H26" s="136"/>
      <c r="I26" s="121">
        <v>3115.0349191033097</v>
      </c>
      <c r="J26" s="121"/>
      <c r="K26" s="136"/>
      <c r="L26" s="137" t="s">
        <v>114</v>
      </c>
      <c r="O26" s="72"/>
      <c r="P26" s="203"/>
      <c r="R26" s="203">
        <f t="shared" si="1"/>
        <v>0</v>
      </c>
    </row>
    <row r="27" spans="1:18" s="138" customFormat="1" ht="31.5">
      <c r="A27" s="110">
        <v>13</v>
      </c>
      <c r="B27" s="156" t="s">
        <v>22</v>
      </c>
      <c r="C27" s="110" t="s">
        <v>109</v>
      </c>
      <c r="D27" s="110" t="s">
        <v>38</v>
      </c>
      <c r="E27" s="110" t="s">
        <v>110</v>
      </c>
      <c r="F27" s="110">
        <v>1</v>
      </c>
      <c r="G27" s="134">
        <f t="shared" si="0"/>
        <v>14943.523486920374</v>
      </c>
      <c r="H27" s="143"/>
      <c r="I27" s="191">
        <v>10800.398594516308</v>
      </c>
      <c r="J27" s="191">
        <v>4143.1248924040665</v>
      </c>
      <c r="K27" s="136"/>
      <c r="L27" s="137" t="s">
        <v>113</v>
      </c>
      <c r="O27" s="72"/>
      <c r="P27" s="203"/>
      <c r="R27" s="203">
        <f t="shared" si="1"/>
        <v>0</v>
      </c>
    </row>
    <row r="28" spans="1:18" s="138" customFormat="1" ht="31.5">
      <c r="A28" s="110">
        <v>14</v>
      </c>
      <c r="B28" s="166" t="s">
        <v>284</v>
      </c>
      <c r="C28" s="110"/>
      <c r="D28" s="110"/>
      <c r="E28" s="110"/>
      <c r="F28" s="110"/>
      <c r="G28" s="134"/>
      <c r="H28" s="143"/>
      <c r="I28" s="191"/>
      <c r="J28" s="191"/>
      <c r="K28" s="221"/>
      <c r="L28" s="222"/>
      <c r="O28" s="72"/>
      <c r="P28" s="203"/>
      <c r="R28" s="203"/>
    </row>
    <row r="29" spans="1:18" ht="16.5" thickBot="1">
      <c r="A29" s="223"/>
      <c r="B29" s="61"/>
      <c r="C29" s="61"/>
      <c r="D29" s="61"/>
      <c r="E29" s="73" t="s">
        <v>10</v>
      </c>
      <c r="F29" s="85">
        <f>SUM(F15:F27)</f>
        <v>12</v>
      </c>
      <c r="G29" s="224">
        <f>SUM(H29:K29)</f>
        <v>1252148.2676721558</v>
      </c>
      <c r="H29" s="163"/>
      <c r="I29" s="163">
        <f>SUM(I15:I27)</f>
        <v>168160.1185329231</v>
      </c>
      <c r="J29" s="163">
        <f>SUM(J15:J27)</f>
        <v>37288.11913923254</v>
      </c>
      <c r="K29" s="55">
        <f>SUM(K15:K27)</f>
        <v>1046700.03</v>
      </c>
      <c r="L29" s="25"/>
      <c r="N29" s="204">
        <f>SUM(N15:N27)</f>
        <v>0</v>
      </c>
      <c r="O29" s="204"/>
      <c r="P29" s="204">
        <f>SUM(P15:P27)</f>
        <v>0</v>
      </c>
      <c r="Q29" s="204">
        <f>SUM(Q15:Q27)</f>
        <v>0</v>
      </c>
      <c r="R29" s="202">
        <f>P29+Q29</f>
        <v>0</v>
      </c>
    </row>
    <row r="30" spans="1:12" ht="15.75">
      <c r="A30" s="15"/>
      <c r="B30" s="15"/>
      <c r="C30" s="15"/>
      <c r="D30" s="157"/>
      <c r="E30" s="158"/>
      <c r="F30" s="158"/>
      <c r="G30" s="59"/>
      <c r="H30" s="15"/>
      <c r="I30" s="15"/>
      <c r="J30" s="15"/>
      <c r="K30" s="15"/>
      <c r="L30" s="15"/>
    </row>
    <row r="31" spans="1:18" ht="15.75">
      <c r="A31" s="15"/>
      <c r="B31" s="15"/>
      <c r="C31" s="15"/>
      <c r="D31" s="157"/>
      <c r="E31" s="158"/>
      <c r="F31" s="158"/>
      <c r="G31" s="59"/>
      <c r="H31" s="15"/>
      <c r="I31" s="15"/>
      <c r="J31" s="199"/>
      <c r="K31" s="15"/>
      <c r="L31" s="15"/>
      <c r="P31">
        <v>802595.11</v>
      </c>
      <c r="R31" s="202">
        <f>R29+Скам_вазоны!J32</f>
        <v>0</v>
      </c>
    </row>
    <row r="32" spans="1:16" ht="15.75">
      <c r="A32" s="15" t="s">
        <v>149</v>
      </c>
      <c r="B32" s="16"/>
      <c r="C32" s="15"/>
      <c r="D32" s="15"/>
      <c r="E32" s="15"/>
      <c r="F32" s="15"/>
      <c r="G32" s="15"/>
      <c r="H32" s="15"/>
      <c r="I32" s="15"/>
      <c r="J32" s="15"/>
      <c r="K32" s="15" t="s">
        <v>18</v>
      </c>
      <c r="L32" s="15"/>
      <c r="P32" s="202">
        <f>P31-P29</f>
        <v>802595.11</v>
      </c>
    </row>
    <row r="33" spans="9:16" ht="12.75">
      <c r="I33" s="132"/>
      <c r="J33" s="132"/>
      <c r="P33">
        <f>P32/22</f>
        <v>36481.59590909091</v>
      </c>
    </row>
    <row r="37" ht="12.75">
      <c r="J37" s="4">
        <v>1046700.03</v>
      </c>
    </row>
    <row r="38" ht="12.75">
      <c r="J38" s="132">
        <f>J21-J37</f>
        <v>-1042556.91</v>
      </c>
    </row>
  </sheetData>
  <sheetProtection/>
  <mergeCells count="16">
    <mergeCell ref="A13:A14"/>
    <mergeCell ref="B13:B14"/>
    <mergeCell ref="C13:C14"/>
    <mergeCell ref="D13:D14"/>
    <mergeCell ref="E13:E14"/>
    <mergeCell ref="F13:F14"/>
    <mergeCell ref="A1:K1"/>
    <mergeCell ref="A2:K2"/>
    <mergeCell ref="A3:K3"/>
    <mergeCell ref="A4:K4"/>
    <mergeCell ref="A5:K5"/>
    <mergeCell ref="G13:K13"/>
    <mergeCell ref="A9:L9"/>
    <mergeCell ref="A10:L10"/>
    <mergeCell ref="A11:L11"/>
    <mergeCell ref="L13:L14"/>
  </mergeCells>
  <printOptions/>
  <pageMargins left="0.3937007874015748" right="0.1968503937007874" top="0.5905511811023623" bottom="0.1968503937007874" header="0.5118110236220472" footer="0.5118110236220472"/>
  <pageSetup fitToHeight="5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3114">
    <tabColor rgb="FFFF0000"/>
  </sheetPr>
  <dimension ref="A1:M24"/>
  <sheetViews>
    <sheetView view="pageBreakPreview" zoomScale="60" zoomScalePageLayoutView="0" workbookViewId="0" topLeftCell="A1">
      <selection activeCell="A1" sqref="A1:K6"/>
    </sheetView>
  </sheetViews>
  <sheetFormatPr defaultColWidth="9.00390625" defaultRowHeight="12.75"/>
  <cols>
    <col min="1" max="1" width="6.875" style="2" customWidth="1"/>
    <col min="2" max="2" width="28.75390625" style="2" customWidth="1"/>
    <col min="3" max="3" width="18.25390625" style="2" customWidth="1"/>
    <col min="4" max="4" width="17.125" style="2" customWidth="1"/>
    <col min="5" max="5" width="19.00390625" style="2" customWidth="1"/>
    <col min="6" max="6" width="8.75390625" style="2" customWidth="1"/>
    <col min="7" max="7" width="13.125" style="2" customWidth="1"/>
    <col min="8" max="8" width="13.375" style="2" customWidth="1"/>
    <col min="9" max="9" width="7.75390625" style="2" customWidth="1"/>
    <col min="10" max="10" width="7.125" style="2" customWidth="1"/>
    <col min="11" max="11" width="15.00390625" style="2" customWidth="1"/>
    <col min="12" max="12" width="24.75390625" style="2" customWidth="1"/>
  </cols>
  <sheetData>
    <row r="1" ht="15.75">
      <c r="L1" s="76"/>
    </row>
    <row r="2" spans="1:13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0" t="s">
        <v>212</v>
      </c>
      <c r="M2" s="171"/>
    </row>
    <row r="3" spans="1:13" ht="18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171"/>
      <c r="M5" s="171"/>
    </row>
    <row r="6" spans="1:13" ht="1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171"/>
      <c r="M6" s="171"/>
    </row>
    <row r="7" ht="12.75">
      <c r="L7" s="7"/>
    </row>
    <row r="8" spans="1:12" s="27" customFormat="1" ht="18.75">
      <c r="A8" s="252" t="s">
        <v>30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</row>
    <row r="9" spans="1:12" s="27" customFormat="1" ht="18.75">
      <c r="A9" s="252" t="s">
        <v>130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spans="1:12" s="27" customFormat="1" ht="18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7" customFormat="1" ht="19.5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253" t="s">
        <v>0</v>
      </c>
      <c r="B12" s="255" t="s">
        <v>1</v>
      </c>
      <c r="C12" s="257" t="s">
        <v>13</v>
      </c>
      <c r="D12" s="257" t="s">
        <v>2</v>
      </c>
      <c r="E12" s="275" t="s">
        <v>3</v>
      </c>
      <c r="F12" s="257" t="s">
        <v>11</v>
      </c>
      <c r="G12" s="259" t="s">
        <v>128</v>
      </c>
      <c r="H12" s="260"/>
      <c r="I12" s="260"/>
      <c r="J12" s="260"/>
      <c r="K12" s="261"/>
      <c r="L12" s="262" t="s">
        <v>9</v>
      </c>
    </row>
    <row r="13" spans="1:12" ht="45.75" customHeight="1">
      <c r="A13" s="271"/>
      <c r="B13" s="272"/>
      <c r="C13" s="273"/>
      <c r="D13" s="273"/>
      <c r="E13" s="276"/>
      <c r="F13" s="273"/>
      <c r="G13" s="8" t="s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274"/>
    </row>
    <row r="14" spans="1:12" ht="31.5">
      <c r="A14" s="46">
        <v>1</v>
      </c>
      <c r="B14" s="43" t="s">
        <v>19</v>
      </c>
      <c r="C14" s="44"/>
      <c r="D14" s="265" t="s">
        <v>12</v>
      </c>
      <c r="E14" s="268" t="s">
        <v>16</v>
      </c>
      <c r="F14" s="9">
        <v>1</v>
      </c>
      <c r="G14" s="178">
        <f aca="true" t="shared" si="0" ref="G14:G19">SUM(H14:K14)</f>
        <v>24003</v>
      </c>
      <c r="H14" s="178">
        <f>33441/5</f>
        <v>6688.2</v>
      </c>
      <c r="I14" s="178"/>
      <c r="J14" s="45"/>
      <c r="K14" s="213">
        <v>17314.8</v>
      </c>
      <c r="L14" s="47" t="s">
        <v>24</v>
      </c>
    </row>
    <row r="15" spans="1:12" ht="31.5">
      <c r="A15" s="46">
        <v>2</v>
      </c>
      <c r="B15" s="43" t="s">
        <v>105</v>
      </c>
      <c r="C15" s="44"/>
      <c r="D15" s="266"/>
      <c r="E15" s="269"/>
      <c r="F15" s="9">
        <v>1</v>
      </c>
      <c r="G15" s="178">
        <f t="shared" si="0"/>
        <v>24003</v>
      </c>
      <c r="H15" s="178">
        <f>33441/5</f>
        <v>6688.2</v>
      </c>
      <c r="I15" s="45"/>
      <c r="J15" s="45"/>
      <c r="K15" s="213">
        <v>17314.8</v>
      </c>
      <c r="L15" s="47" t="s">
        <v>24</v>
      </c>
    </row>
    <row r="16" spans="1:12" ht="31.5">
      <c r="A16" s="46">
        <v>3</v>
      </c>
      <c r="B16" s="43" t="s">
        <v>68</v>
      </c>
      <c r="C16" s="44"/>
      <c r="D16" s="266"/>
      <c r="E16" s="269"/>
      <c r="F16" s="9">
        <v>1</v>
      </c>
      <c r="G16" s="178">
        <f t="shared" si="0"/>
        <v>24003</v>
      </c>
      <c r="H16" s="178">
        <f>33441/5</f>
        <v>6688.2</v>
      </c>
      <c r="I16" s="45"/>
      <c r="J16" s="45"/>
      <c r="K16" s="213">
        <v>17314.8</v>
      </c>
      <c r="L16" s="47" t="s">
        <v>24</v>
      </c>
    </row>
    <row r="17" spans="1:12" ht="31.5">
      <c r="A17" s="46">
        <v>4</v>
      </c>
      <c r="B17" s="43" t="s">
        <v>14</v>
      </c>
      <c r="C17" s="44"/>
      <c r="D17" s="266"/>
      <c r="E17" s="269"/>
      <c r="F17" s="9">
        <v>1</v>
      </c>
      <c r="G17" s="178">
        <f t="shared" si="0"/>
        <v>24003</v>
      </c>
      <c r="H17" s="178">
        <f>33441/5</f>
        <v>6688.2</v>
      </c>
      <c r="I17" s="45"/>
      <c r="J17" s="45"/>
      <c r="K17" s="213">
        <v>17314.8</v>
      </c>
      <c r="L17" s="47" t="s">
        <v>24</v>
      </c>
    </row>
    <row r="18" spans="1:12" ht="31.5">
      <c r="A18" s="46">
        <v>5</v>
      </c>
      <c r="B18" s="44" t="s">
        <v>22</v>
      </c>
      <c r="C18" s="44"/>
      <c r="D18" s="267"/>
      <c r="E18" s="270"/>
      <c r="F18" s="9">
        <v>1</v>
      </c>
      <c r="G18" s="178">
        <f t="shared" si="0"/>
        <v>24003</v>
      </c>
      <c r="H18" s="178">
        <f>33441/5</f>
        <v>6688.2</v>
      </c>
      <c r="I18" s="45"/>
      <c r="J18" s="45"/>
      <c r="K18" s="213">
        <v>17314.8</v>
      </c>
      <c r="L18" s="47" t="s">
        <v>24</v>
      </c>
    </row>
    <row r="19" spans="1:12" ht="16.5" thickBot="1">
      <c r="A19" s="33"/>
      <c r="B19" s="34"/>
      <c r="C19" s="34"/>
      <c r="D19" s="34"/>
      <c r="E19" s="48" t="s">
        <v>10</v>
      </c>
      <c r="F19" s="49">
        <f>SUM(F14:F18)</f>
        <v>5</v>
      </c>
      <c r="G19" s="50">
        <f t="shared" si="0"/>
        <v>120015</v>
      </c>
      <c r="H19" s="50">
        <f>SUM(H14:H18)</f>
        <v>33441</v>
      </c>
      <c r="I19" s="50">
        <f>SUM(I14:I18)</f>
        <v>0</v>
      </c>
      <c r="J19" s="50">
        <f>SUM(J14:J18)</f>
        <v>0</v>
      </c>
      <c r="K19" s="50">
        <f>SUM(K14:K18)</f>
        <v>86574</v>
      </c>
      <c r="L19" s="37"/>
    </row>
    <row r="20" spans="1:12" s="174" customFormat="1" ht="15.75">
      <c r="A20" s="172"/>
      <c r="B20" s="172"/>
      <c r="C20" s="172"/>
      <c r="D20" s="172"/>
      <c r="E20" s="172"/>
      <c r="F20" s="172"/>
      <c r="G20" s="173"/>
      <c r="H20" s="172"/>
      <c r="I20" s="172"/>
      <c r="J20" s="172"/>
      <c r="K20" s="172"/>
      <c r="L20" s="172"/>
    </row>
    <row r="21" spans="1:12" s="174" customFormat="1" ht="15.75">
      <c r="A21" s="172"/>
      <c r="B21" s="172"/>
      <c r="C21" s="172"/>
      <c r="D21" s="172"/>
      <c r="E21" s="172"/>
      <c r="F21" s="172"/>
      <c r="G21" s="173"/>
      <c r="H21" s="212"/>
      <c r="I21" s="172"/>
      <c r="J21" s="172"/>
      <c r="K21" s="38"/>
      <c r="L21" s="172"/>
    </row>
    <row r="23" spans="7:8" ht="12.75">
      <c r="G23" s="211"/>
      <c r="H23" s="214"/>
    </row>
    <row r="24" spans="1:12" s="1" customFormat="1" ht="15.75">
      <c r="A24" s="12" t="s">
        <v>149</v>
      </c>
      <c r="B24" s="13"/>
      <c r="C24" s="12"/>
      <c r="D24" s="12"/>
      <c r="E24" s="12"/>
      <c r="F24" s="12"/>
      <c r="G24" s="12"/>
      <c r="H24" s="12"/>
      <c r="I24" s="12"/>
      <c r="J24" s="12"/>
      <c r="K24" s="12" t="s">
        <v>18</v>
      </c>
      <c r="L24" s="12"/>
    </row>
  </sheetData>
  <sheetProtection/>
  <mergeCells count="17">
    <mergeCell ref="D12:D13"/>
    <mergeCell ref="A8:L8"/>
    <mergeCell ref="A9:L9"/>
    <mergeCell ref="G12:K12"/>
    <mergeCell ref="L12:L13"/>
    <mergeCell ref="E12:E13"/>
    <mergeCell ref="F12:F13"/>
    <mergeCell ref="A2:K2"/>
    <mergeCell ref="A3:K3"/>
    <mergeCell ref="A4:K4"/>
    <mergeCell ref="A5:K5"/>
    <mergeCell ref="A6:K6"/>
    <mergeCell ref="D14:D18"/>
    <mergeCell ref="E14:E18"/>
    <mergeCell ref="A12:A13"/>
    <mergeCell ref="B12:B13"/>
    <mergeCell ref="C12:C13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3122">
    <tabColor rgb="FFFF0000"/>
    <pageSetUpPr fitToPage="1"/>
  </sheetPr>
  <dimension ref="A1:M26"/>
  <sheetViews>
    <sheetView view="pageBreakPreview" zoomScale="60" zoomScalePageLayoutView="0" workbookViewId="0" topLeftCell="A1">
      <selection activeCell="A1" sqref="A1:K6"/>
    </sheetView>
  </sheetViews>
  <sheetFormatPr defaultColWidth="9.00390625" defaultRowHeight="12.75"/>
  <cols>
    <col min="1" max="1" width="6.00390625" style="4" customWidth="1"/>
    <col min="2" max="2" width="30.00390625" style="4" customWidth="1"/>
    <col min="3" max="3" width="17.375" style="4" customWidth="1"/>
    <col min="4" max="4" width="16.625" style="4" customWidth="1"/>
    <col min="5" max="5" width="18.375" style="4" customWidth="1"/>
    <col min="6" max="6" width="8.375" style="4" customWidth="1"/>
    <col min="7" max="7" width="12.375" style="4" customWidth="1"/>
    <col min="8" max="8" width="13.00390625" style="4" customWidth="1"/>
    <col min="9" max="9" width="13.75390625" style="4" customWidth="1"/>
    <col min="10" max="10" width="12.25390625" style="4" customWidth="1"/>
    <col min="11" max="11" width="12.375" style="4" customWidth="1"/>
    <col min="12" max="12" width="26.625" style="4" customWidth="1"/>
  </cols>
  <sheetData>
    <row r="1" ht="15" customHeight="1">
      <c r="L1" s="15"/>
    </row>
    <row r="2" spans="1:13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70" t="s">
        <v>212</v>
      </c>
      <c r="M2" s="171"/>
    </row>
    <row r="3" spans="1:13" ht="18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71"/>
      <c r="M3" s="171"/>
    </row>
    <row r="4" spans="1:13" ht="1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71"/>
      <c r="M4" s="171"/>
    </row>
    <row r="5" spans="1:13" ht="1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171"/>
      <c r="M5" s="171"/>
    </row>
    <row r="6" spans="1:13" ht="1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171"/>
      <c r="M6" s="171"/>
    </row>
    <row r="7" ht="15.75">
      <c r="L7" s="15"/>
    </row>
    <row r="8" spans="1:12" s="27" customFormat="1" ht="18.75">
      <c r="A8" s="232" t="s">
        <v>30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3" s="27" customFormat="1" ht="18.75">
      <c r="A9" s="232" t="s">
        <v>140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s="27" customFormat="1" ht="18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s="27" customFormat="1" ht="18.7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</row>
    <row r="12" spans="1:13" ht="18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9"/>
    </row>
    <row r="13" spans="1:12" ht="74.25" customHeight="1">
      <c r="A13" s="247" t="s">
        <v>0</v>
      </c>
      <c r="B13" s="245" t="s">
        <v>1</v>
      </c>
      <c r="C13" s="247" t="s">
        <v>13</v>
      </c>
      <c r="D13" s="247" t="s">
        <v>2</v>
      </c>
      <c r="E13" s="247" t="s">
        <v>3</v>
      </c>
      <c r="F13" s="247" t="s">
        <v>11</v>
      </c>
      <c r="G13" s="245" t="s">
        <v>128</v>
      </c>
      <c r="H13" s="245"/>
      <c r="I13" s="245"/>
      <c r="J13" s="245"/>
      <c r="K13" s="245"/>
      <c r="L13" s="245" t="s">
        <v>9</v>
      </c>
    </row>
    <row r="14" spans="1:12" ht="15.75">
      <c r="A14" s="247"/>
      <c r="B14" s="245"/>
      <c r="C14" s="247"/>
      <c r="D14" s="247"/>
      <c r="E14" s="247"/>
      <c r="F14" s="247"/>
      <c r="G14" s="114" t="s">
        <v>4</v>
      </c>
      <c r="H14" s="114" t="s">
        <v>5</v>
      </c>
      <c r="I14" s="114" t="s">
        <v>6</v>
      </c>
      <c r="J14" s="114" t="s">
        <v>7</v>
      </c>
      <c r="K14" s="114" t="s">
        <v>8</v>
      </c>
      <c r="L14" s="245"/>
    </row>
    <row r="15" spans="1:12" s="63" customFormat="1" ht="31.5">
      <c r="A15" s="110">
        <v>1</v>
      </c>
      <c r="B15" s="177" t="s">
        <v>176</v>
      </c>
      <c r="C15" s="110" t="s">
        <v>157</v>
      </c>
      <c r="D15" s="110" t="s">
        <v>112</v>
      </c>
      <c r="E15" s="110" t="s">
        <v>16</v>
      </c>
      <c r="F15" s="110">
        <v>4</v>
      </c>
      <c r="G15" s="176"/>
      <c r="H15" s="176"/>
      <c r="I15" s="176"/>
      <c r="J15" s="143"/>
      <c r="K15" s="143">
        <v>18080.861152</v>
      </c>
      <c r="L15" s="110" t="s">
        <v>268</v>
      </c>
    </row>
    <row r="16" spans="1:12" s="63" customFormat="1" ht="47.25">
      <c r="A16" s="110">
        <v>2</v>
      </c>
      <c r="B16" s="175" t="s">
        <v>168</v>
      </c>
      <c r="C16" s="110" t="s">
        <v>157</v>
      </c>
      <c r="D16" s="110" t="s">
        <v>112</v>
      </c>
      <c r="E16" s="110" t="s">
        <v>16</v>
      </c>
      <c r="F16" s="110">
        <v>3</v>
      </c>
      <c r="G16" s="176"/>
      <c r="H16" s="176"/>
      <c r="I16" s="176"/>
      <c r="J16" s="143"/>
      <c r="K16" s="143">
        <v>23254.645864</v>
      </c>
      <c r="L16" s="110" t="s">
        <v>269</v>
      </c>
    </row>
    <row r="17" spans="1:12" s="63" customFormat="1" ht="31.5">
      <c r="A17" s="110">
        <v>3</v>
      </c>
      <c r="B17" s="175" t="s">
        <v>174</v>
      </c>
      <c r="C17" s="110" t="s">
        <v>157</v>
      </c>
      <c r="D17" s="110" t="s">
        <v>112</v>
      </c>
      <c r="E17" s="110" t="s">
        <v>16</v>
      </c>
      <c r="F17" s="110">
        <v>40</v>
      </c>
      <c r="G17" s="176"/>
      <c r="H17" s="176"/>
      <c r="I17" s="176"/>
      <c r="J17" s="143"/>
      <c r="K17" s="143">
        <v>42648.61152</v>
      </c>
      <c r="L17" s="110" t="s">
        <v>267</v>
      </c>
    </row>
    <row r="18" spans="1:12" s="63" customFormat="1" ht="31.5">
      <c r="A18" s="110">
        <v>4</v>
      </c>
      <c r="B18" s="175" t="s">
        <v>175</v>
      </c>
      <c r="C18" s="110" t="s">
        <v>157</v>
      </c>
      <c r="D18" s="110" t="s">
        <v>112</v>
      </c>
      <c r="E18" s="110" t="s">
        <v>16</v>
      </c>
      <c r="F18" s="110">
        <v>3</v>
      </c>
      <c r="G18" s="176"/>
      <c r="H18" s="176"/>
      <c r="I18" s="176"/>
      <c r="J18" s="143"/>
      <c r="K18" s="143">
        <v>4301.645864</v>
      </c>
      <c r="L18" s="143" t="s">
        <v>257</v>
      </c>
    </row>
    <row r="19" spans="1:12" s="63" customFormat="1" ht="32.25" thickBot="1">
      <c r="A19" s="110">
        <v>5</v>
      </c>
      <c r="B19" s="175" t="s">
        <v>178</v>
      </c>
      <c r="C19" s="110" t="s">
        <v>157</v>
      </c>
      <c r="D19" s="110" t="s">
        <v>112</v>
      </c>
      <c r="E19" s="110" t="s">
        <v>16</v>
      </c>
      <c r="F19" s="110">
        <v>54</v>
      </c>
      <c r="G19" s="176"/>
      <c r="H19" s="176"/>
      <c r="I19" s="176"/>
      <c r="J19" s="143"/>
      <c r="K19" s="143">
        <v>64703.625552</v>
      </c>
      <c r="L19" s="143" t="s">
        <v>270</v>
      </c>
    </row>
    <row r="20" spans="1:12" ht="16.5" thickBot="1">
      <c r="A20" s="86"/>
      <c r="B20" s="90"/>
      <c r="C20" s="90"/>
      <c r="D20" s="90"/>
      <c r="E20" s="91" t="s">
        <v>10</v>
      </c>
      <c r="F20" s="87">
        <f>SUM(F15:F19)</f>
        <v>104</v>
      </c>
      <c r="G20" s="88">
        <f>SUM(H20:K20)</f>
        <v>152989.39</v>
      </c>
      <c r="H20" s="88"/>
      <c r="I20" s="88"/>
      <c r="J20" s="88"/>
      <c r="K20" s="88">
        <v>152989.39</v>
      </c>
      <c r="L20" s="89"/>
    </row>
    <row r="21" spans="1:12" ht="15.75">
      <c r="A21" s="17"/>
      <c r="B21" s="17"/>
      <c r="C21" s="17"/>
      <c r="D21" s="17"/>
      <c r="E21" s="18"/>
      <c r="F21" s="19"/>
      <c r="G21" s="20"/>
      <c r="H21" s="19"/>
      <c r="I21" s="19"/>
      <c r="J21" s="19"/>
      <c r="K21" s="19"/>
      <c r="L21" s="17"/>
    </row>
    <row r="22" spans="1:12" ht="15.75">
      <c r="A22" s="17"/>
      <c r="B22" s="17"/>
      <c r="C22" s="17"/>
      <c r="D22" s="17"/>
      <c r="E22" s="18"/>
      <c r="F22" s="19"/>
      <c r="G22" s="20"/>
      <c r="H22" s="19"/>
      <c r="I22" s="19"/>
      <c r="J22" s="19"/>
      <c r="K22" s="19"/>
      <c r="L22" s="17"/>
    </row>
    <row r="23" spans="1:12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>
      <c r="A24" s="15"/>
      <c r="B24" s="21" t="s">
        <v>149</v>
      </c>
      <c r="C24" s="22"/>
      <c r="D24" s="21"/>
      <c r="E24" s="21"/>
      <c r="F24" s="21"/>
      <c r="G24" s="21"/>
      <c r="H24" s="21"/>
      <c r="I24" s="21"/>
      <c r="J24" s="21"/>
      <c r="K24" s="21" t="s">
        <v>18</v>
      </c>
      <c r="L24" s="21"/>
    </row>
    <row r="25" spans="1:13" s="1" customFormat="1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/>
    </row>
    <row r="26" spans="2:13" ht="12.75">
      <c r="B26" s="6"/>
      <c r="M26" s="1"/>
    </row>
  </sheetData>
  <sheetProtection/>
  <mergeCells count="18">
    <mergeCell ref="A12:L12"/>
    <mergeCell ref="A13:A14"/>
    <mergeCell ref="B13:B14"/>
    <mergeCell ref="C13:C14"/>
    <mergeCell ref="D13:D14"/>
    <mergeCell ref="E13:E14"/>
    <mergeCell ref="F13:F14"/>
    <mergeCell ref="G13:K13"/>
    <mergeCell ref="L13:L14"/>
    <mergeCell ref="A9:M9"/>
    <mergeCell ref="A10:M10"/>
    <mergeCell ref="A11:M11"/>
    <mergeCell ref="A2:K2"/>
    <mergeCell ref="A3:K3"/>
    <mergeCell ref="A4:K4"/>
    <mergeCell ref="A5:K5"/>
    <mergeCell ref="A6:K6"/>
    <mergeCell ref="A8:L8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Валерий</cp:lastModifiedBy>
  <cp:lastPrinted>2017-03-15T11:58:48Z</cp:lastPrinted>
  <dcterms:created xsi:type="dcterms:W3CDTF">2002-03-04T07:49:59Z</dcterms:created>
  <dcterms:modified xsi:type="dcterms:W3CDTF">2017-03-15T11:58:51Z</dcterms:modified>
  <cp:category/>
  <cp:version/>
  <cp:contentType/>
  <cp:contentStatus/>
</cp:coreProperties>
</file>